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4" activeTab="9"/>
  </bookViews>
  <sheets>
    <sheet name="приложение 10" sheetId="1" r:id="rId1"/>
    <sheet name="приложение 9" sheetId="2" r:id="rId2"/>
    <sheet name="приложение 8" sheetId="3" r:id="rId3"/>
    <sheet name="приложение 7" sheetId="4" r:id="rId4"/>
    <sheet name="приложение 6" sheetId="5" r:id="rId5"/>
    <sheet name="приложение 1" sheetId="6" r:id="rId6"/>
    <sheet name="приложение 2" sheetId="7" r:id="rId7"/>
    <sheet name="приложение 3" sheetId="8" r:id="rId8"/>
    <sheet name="приложение 5" sheetId="9" r:id="rId9"/>
    <sheet name="приложение 4" sheetId="10" r:id="rId10"/>
  </sheets>
  <definedNames/>
  <calcPr fullCalcOnLoad="1"/>
</workbook>
</file>

<file path=xl/sharedStrings.xml><?xml version="1.0" encoding="utf-8"?>
<sst xmlns="http://schemas.openxmlformats.org/spreadsheetml/2006/main" count="3428" uniqueCount="922">
  <si>
    <t xml:space="preserve">      Программа "Развитие  субъектов малого и среднего предпринимательства в муниципальном образовании Камышловский муниципальный район на период 2012 - 2015 годов"</t>
  </si>
  <si>
    <t xml:space="preserve">            Транспорт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</si>
  <si>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</si>
  <si>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</si>
  <si>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Программа "Подготовка документов территориального планирования Камышловского муниципального района на 2011-2013 годы"</t>
  </si>
  <si>
    <t xml:space="preserve">      Программа "Развитие потребительского рынка в муниципальном образовании Камышловский муниципальный район на период 2012 - 2014 годов"</t>
  </si>
  <si>
    <t xml:space="preserve">      Программа  "Профилактика правонарушений на территории муниципального образования Камышловский муниципальный район" на 2011 - 2013 годы</t>
  </si>
  <si>
    <t xml:space="preserve">            Другие вопросы в области национальной безопасности и правоохранительной деятельности</t>
  </si>
  <si>
    <t xml:space="preserve">      Программа "Обеспечение жильем молодых семей на территории муниципального образования Камышловский муниципальный район на 2011 - 2015 годы"</t>
  </si>
  <si>
    <t xml:space="preserve">      Программа "Молодежь Камышловского района на 2011 - 2013 годы"</t>
  </si>
  <si>
    <t xml:space="preserve">            Молодежная политика и оздоровление детей</t>
  </si>
  <si>
    <t xml:space="preserve">      Программа "Развитие местного самоуправления  в Камышловском муниципальном  районе" на 2010-2012 годы</t>
  </si>
  <si>
    <t xml:space="preserve">          ОБЩЕГОСУДАРСТВЕННЫЕ ВОПРОСЫ</t>
  </si>
  <si>
    <t xml:space="preserve">            Другие общегосударственные вопросы</t>
  </si>
  <si>
    <t xml:space="preserve">      Программа "Охрана окружающей среды, утилизация и переработка бытовых и промышленных отходов в муниципальном образовании Камышловский муниципальный район на 2012 год"</t>
  </si>
  <si>
    <t xml:space="preserve">          ОХРАНА ОКРУЖАЮЩЕЙ СРЕДЫ</t>
  </si>
  <si>
    <t xml:space="preserve">            Другие вопросы в области охраны окружающей среды</t>
  </si>
  <si>
    <t xml:space="preserve">      Программа "Дополнительные меры социальной поддержки населения муниципального образования Камышловский муниципальный район" на 2012-2014 годы"</t>
  </si>
  <si>
    <t xml:space="preserve">            Другие вопросы в области жилищно-коммунального хозяйства</t>
  </si>
  <si>
    <t xml:space="preserve">      Программа "Создание условий для развития сельскохозяйственного производства, расширения рынка сельскохозяйственной продукции, сырья и продовольствия в муниципальном образовании Камышловский муниципальный район" на 2012-2015 годы</t>
  </si>
  <si>
    <t xml:space="preserve">            Сельское хозяйство и рыболовство</t>
  </si>
  <si>
    <t xml:space="preserve">      Программа "Развитие физической культуры, спорта и туризма в Камышловском муниципальном районе на 2012-2015 годы"</t>
  </si>
  <si>
    <t xml:space="preserve">            Массовый спорт</t>
  </si>
  <si>
    <t xml:space="preserve">      Программа "Развитие образования муниципального образования Камышловский муниципальный район ("Наша новая школа")" на 2011-2015 годы</t>
  </si>
  <si>
    <t xml:space="preserve">      Программа "Противодействие экстремизму и профилактика терроризма на территории муниципального образования Камышловский муниципальный район" на 2012-2014 годы</t>
  </si>
  <si>
    <t>Показатели исполнения расходов бюджета муниципального образования Камышловский муниципальный район за 2012 год по источникам финансирования дефицита местного бюджета по кодам групп, подгрупп,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дефицита бюджета</t>
  </si>
  <si>
    <t>Получение кредитов от других бюджетов бюджетной системы Российской Федерации бюджетом муниципального района в валюте Российской Федерации</t>
  </si>
  <si>
    <t>000 01 03 00 00 05 0000 710</t>
  </si>
  <si>
    <t xml:space="preserve">Погашение  бюджетом муниципального района бюджетных  кредитов,  полученных   от других  бюджетов  бюджетной  системы  Российской Федерации в валюте Российской Федерации
</t>
  </si>
  <si>
    <t>000 01 03 00 00 05 0000 810</t>
  </si>
  <si>
    <t>Увеличение прочих остатков денежных средств бюджета муниципального района</t>
  </si>
  <si>
    <t>000 01 05 02 01 05 0000 510</t>
  </si>
  <si>
    <t>Уменьшение прочих остатков денежных средств бюджета муниципального района</t>
  </si>
  <si>
    <t>000 01 05 02 01 05 0000 610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</si>
  <si>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</si>
  <si>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000 01 06 04 00 05 0000 810</t>
  </si>
  <si>
    <t>Возврат бюджетных кредитов, предоставленных юридическим лицам из бюджета муниципального района  в валюте Российской Федерации</t>
  </si>
  <si>
    <t>000 01 06 05 01 05 0000 640</t>
  </si>
  <si>
    <t>Показатели исполнения расходов бюджета муниципального образования Камышловский муниципальный район за 2012 год по источникам финансирования дефицита местного бюджета по кодам классификации источников финансирования дефицитов бюджетов</t>
  </si>
  <si>
    <t>901 00 00 00 00 00 0000 000</t>
  </si>
  <si>
    <t>901 01 03 00 00 05 0000 710</t>
  </si>
  <si>
    <t>901 01 03 00 00 05 0000 810</t>
  </si>
  <si>
    <t xml:space="preserve">Увеличение прочих остатков денежных средств бюджета муниципального района </t>
  </si>
  <si>
    <t>901 01 05 02 01 05 0000 510</t>
  </si>
  <si>
    <t>901 01 05 02 01 05 0000 610</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</si>
  <si>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</si>
  <si>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901 01 06 04 00 05 0000 810</t>
  </si>
  <si>
    <t>901 01 06 05 01 05 0000 640</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</si>
  <si>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</si>
  <si>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</si>
  <si>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000 01 03 00 00 00 0000 000</t>
  </si>
  <si>
    <t>Бюджетные кредиты от других бюджетов бюджетной системы Российской Федерации</t>
  </si>
  <si>
    <t xml:space="preserve">Увеличение прочих остатков денежных средств бюджета </t>
  </si>
  <si>
    <t>Приложение № 7</t>
  </si>
  <si>
    <t xml:space="preserve">      НАЦИОНАЛЬНАЯ ЭКОНОМИКА</t>
  </si>
  <si>
    <t xml:space="preserve">        Сельское хозяйство и рыболовство</t>
  </si>
  <si>
    <t xml:space="preserve">        Транспорт</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</si>
  <si>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</si>
  <si>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</si>
  <si>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</si>
  <si>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</si>
  <si>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Молодежная политика и оздоровление детей</t>
  </si>
  <si>
    <t>Приложение № 5</t>
  </si>
  <si>
    <t>Изменение остатков средств на счетах по учету средств бюджета</t>
  </si>
  <si>
    <t>000 01 05 00 00 00 0000 000</t>
  </si>
  <si>
    <t>Иные источники внутреннего финансирования дефицитов бюджетов</t>
  </si>
  <si>
    <t>000 01 06 00 00 00 0000 000</t>
  </si>
  <si>
    <t>Исполнение государственных и муниципальных гарантий в валюте Российской Федерации</t>
  </si>
  <si>
    <t>000 01 06 04 00 00 0000 000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</si>
  <si>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</si>
  <si>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</si>
  <si>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</si>
  <si>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Приложение № 6</t>
  </si>
  <si>
    <t xml:space="preserve">        Культура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</si>
  <si>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</si>
  <si>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Приложение № 4</t>
  </si>
  <si>
    <t>Наименование целевой статьи, ведомства, раздела, подраздела и вида расходов</t>
  </si>
  <si>
    <t>Код главного распорядителя</t>
  </si>
  <si>
    <t>0020000</t>
  </si>
  <si>
    <t>0010000</t>
  </si>
  <si>
    <t>0920000</t>
  </si>
  <si>
    <t>7950000</t>
  </si>
  <si>
    <t>2180000</t>
  </si>
  <si>
    <t>4420000</t>
  </si>
  <si>
    <t>Код целевой статьи</t>
  </si>
  <si>
    <t xml:space="preserve">муниципального образования </t>
  </si>
  <si>
    <t>Номер строки</t>
  </si>
  <si>
    <t>Показатели исполнения доходов бюджета муниципального образования Камышловский муниципальный район за 2012 год по кодам классификации доходов бюджета</t>
  </si>
  <si>
    <t>Наименование главного администратора доходов местного бюджета, наименование кода классификации доходов бюджета</t>
  </si>
  <si>
    <t>04811201000010000120</t>
  </si>
  <si>
    <t>18211633050050000140</t>
  </si>
  <si>
    <t>90120203002050000151</t>
  </si>
  <si>
    <t>90611301995050000130</t>
  </si>
  <si>
    <t>90611302995050000130</t>
  </si>
  <si>
    <t>9062020214050000151</t>
  </si>
  <si>
    <t>Наименование кода классификации доходов бюджета</t>
  </si>
  <si>
    <t>00010100000000000000</t>
  </si>
  <si>
    <t>00010102010011000110</t>
  </si>
  <si>
    <t>00010102010012000110</t>
  </si>
  <si>
    <t>00010102010013000110</t>
  </si>
  <si>
    <t>00010102010014000110</t>
  </si>
  <si>
    <t>00010102020011000110</t>
  </si>
  <si>
    <t>00010102020012000110</t>
  </si>
  <si>
    <t>00010102020013000110</t>
  </si>
  <si>
    <t>00010102030011000110</t>
  </si>
  <si>
    <t>00010102030012000110</t>
  </si>
  <si>
    <t>00010102030013000110</t>
  </si>
  <si>
    <t>00010102040011000110</t>
  </si>
  <si>
    <t>00010102070011000110</t>
  </si>
  <si>
    <t>00010500000000000000</t>
  </si>
  <si>
    <t>00010502000020000110</t>
  </si>
  <si>
    <t>00010502010021000110</t>
  </si>
  <si>
    <t>00010502010022000110</t>
  </si>
  <si>
    <t>00010502010023000110</t>
  </si>
  <si>
    <t>00010502020021000110</t>
  </si>
  <si>
    <t>00010502020022000110</t>
  </si>
  <si>
    <t>00010502020023000110</t>
  </si>
  <si>
    <t>00010503000010000110</t>
  </si>
  <si>
    <t>00010503010011000110</t>
  </si>
  <si>
    <t>00010503010012000110</t>
  </si>
  <si>
    <t>00010503010013000110</t>
  </si>
  <si>
    <t>00010503020011000110</t>
  </si>
  <si>
    <t>00010503020012000110</t>
  </si>
  <si>
    <t>00010503020013000110</t>
  </si>
  <si>
    <t>00010803010011000110</t>
  </si>
  <si>
    <t>00010907050051000110</t>
  </si>
  <si>
    <t>00011100000000000000</t>
  </si>
  <si>
    <t>00011105010100000120</t>
  </si>
  <si>
    <t>00011105013100000120</t>
  </si>
  <si>
    <t>00011105035050000120</t>
  </si>
  <si>
    <t>00011105035050001120</t>
  </si>
  <si>
    <t>00011107015050000120</t>
  </si>
  <si>
    <t>00011109045050000120</t>
  </si>
  <si>
    <t>00011109045050003120</t>
  </si>
  <si>
    <t>00011109045050004120</t>
  </si>
  <si>
    <t>00011109045050010120</t>
  </si>
  <si>
    <t>00011200000000000000</t>
  </si>
  <si>
    <t>00011201010016000120</t>
  </si>
  <si>
    <t>00011201020016000120</t>
  </si>
  <si>
    <t>00011201030016000120</t>
  </si>
  <si>
    <t>00011201040016000120</t>
  </si>
  <si>
    <t>00011201050016000120</t>
  </si>
  <si>
    <t>00011301995050001130</t>
  </si>
  <si>
    <t>00011301995050003130</t>
  </si>
  <si>
    <t>00011301995050004130</t>
  </si>
  <si>
    <t>00011302995050001130</t>
  </si>
  <si>
    <t>00011400000000000000</t>
  </si>
  <si>
    <t>00011402052050000440</t>
  </si>
  <si>
    <t>00011406013100000430</t>
  </si>
  <si>
    <t>00011603010016000140</t>
  </si>
  <si>
    <t>00011633050050000140</t>
  </si>
  <si>
    <t>00011690050050000140</t>
  </si>
  <si>
    <t>00011700000000000000</t>
  </si>
  <si>
    <t>00011701050050000180</t>
  </si>
  <si>
    <t>00020201000000000151</t>
  </si>
  <si>
    <t>00020201001050000151</t>
  </si>
  <si>
    <t>00020202009050000151</t>
  </si>
  <si>
    <t>00020202088050001151</t>
  </si>
  <si>
    <t>00020202089050001151</t>
  </si>
  <si>
    <t>00020202145050000151</t>
  </si>
  <si>
    <t>00020203001050000151</t>
  </si>
  <si>
    <t>00020203007050000151</t>
  </si>
  <si>
    <t>00020203015050000151</t>
  </si>
  <si>
    <t>00020203021050000151</t>
  </si>
  <si>
    <t>00020203022050000151</t>
  </si>
  <si>
    <t>00020204025050000151</t>
  </si>
  <si>
    <t>00020204041050000151</t>
  </si>
  <si>
    <t>00020204999050000151</t>
  </si>
  <si>
    <t>00021905000050000151</t>
  </si>
  <si>
    <t>Показатели  исполнения доходов бюджета муниципального образования Камышловский муниципальный район за  2012 год по кодам видов доходов, подвидов доходов, классификации операций сектора государственного управления, относящихся к доходам бюджета</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</si>
  <si>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</si>
  <si>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Доходы от сдачи в аренду объектов нежилого фонда, находящегося в оперативном управлении органов управления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 (за исключением имущества муниципальных бюджетных и автономных учреждений)</t>
  </si>
  <si>
    <r>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0"/>
        <rFont val="Arial Cyr"/>
        <family val="0"/>
      </rPr>
      <t>из них:</t>
    </r>
  </si>
  <si>
    <t xml:space="preserve">     Доходы от сдачи в аренду объектов нежилого фонда муниципальных районов, находящегося в казне муниципальных районов и не являющихся памятниками истории, культуры и градостроительства муниципальной формы собственности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</si>
  <si>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</si>
  <si>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</si>
  <si>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</si>
  <si>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</si>
  <si>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5250400</t>
  </si>
  <si>
    <t xml:space="preserve">              Иные межбюджетные трансферты местным бюджетам</t>
  </si>
  <si>
    <t>011</t>
  </si>
  <si>
    <t xml:space="preserve">          Выравнивание бюджетной обеспеченности</t>
  </si>
  <si>
    <t>5160000</t>
  </si>
  <si>
    <t xml:space="preserve">            Выравнивание бюджетной обеспеченности поселений</t>
  </si>
  <si>
    <t>5160100</t>
  </si>
  <si>
    <t xml:space="preserve">              Дотации местным бюджетам</t>
  </si>
  <si>
    <t>008</t>
  </si>
  <si>
    <t xml:space="preserve">        Прочие межбюджетные трансферты общего характера</t>
  </si>
  <si>
    <t>0980101</t>
  </si>
  <si>
    <t xml:space="preserve">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t>
  </si>
  <si>
    <t>0980201</t>
  </si>
  <si>
    <t xml:space="preserve">            Иные межбюджетные трансферты на выплату субсидии из областного бюджета на оплату коммунальных услуг муниципальными учреждениями</t>
  </si>
  <si>
    <t>5240501</t>
  </si>
  <si>
    <t xml:space="preserve">              Субвенция местным бюджетам</t>
  </si>
  <si>
    <t>010</t>
  </si>
  <si>
    <t xml:space="preserve">          Межбюджетные трансферты местным бюджетам</t>
  </si>
  <si>
    <t>5210000</t>
  </si>
  <si>
    <t xml:space="preserve">            Иные межбюджетные трансферты бюджетам бюджетной системы</t>
  </si>
  <si>
    <t>5210300</t>
  </si>
  <si>
    <t xml:space="preserve">            Межбюджетные трансферты на мероприятия по благоустройству</t>
  </si>
  <si>
    <t>5210391</t>
  </si>
  <si>
    <t xml:space="preserve">            Межбюджетные трансферты на компенсацию выпадающих доходов (дополнительных затрат) организациям, предоставляющим населению жилищно-коммунальные услуги по тарифам, не обеспечивающим возмещение издержек</t>
  </si>
  <si>
    <t>5210392</t>
  </si>
  <si>
    <t xml:space="preserve">          Областная целевая программа "Энергосбережение  в Свердловской области" на 2011-2015 годы</t>
  </si>
  <si>
    <t>8190000</t>
  </si>
  <si>
    <t xml:space="preserve">    Управление образования администрации  муниципального образования Камышловский муниципальный район</t>
  </si>
  <si>
    <t>906</t>
  </si>
  <si>
    <t xml:space="preserve">        Дошкольное образование</t>
  </si>
  <si>
    <t xml:space="preserve">            Субсидии на доведение к 2013 году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Свердловской области</t>
  </si>
  <si>
    <t>5240700</t>
  </si>
  <si>
    <t xml:space="preserve">            Финансирование расходов, связанных с воспитанием и обучением детей-инвалидов дошкольного возраста, проживающих в Свердловской области, на дому, в образовательных организациях дошкольного образования</t>
  </si>
  <si>
    <t>5260200</t>
  </si>
  <si>
    <t xml:space="preserve">          Детские дошкольные учреждения</t>
  </si>
  <si>
    <t>4200000</t>
  </si>
  <si>
    <t>4209900</t>
  </si>
  <si>
    <t xml:space="preserve">            Обеспечение деятельности подведомственных учреждений в части приобретения продуктов питания за счет родительской платы</t>
  </si>
  <si>
    <t>4209911</t>
  </si>
  <si>
    <t xml:space="preserve">            Программа "Развитие сети дошкольных образовательных учреждений в муниципальном образовании Камышловский муниципальный район" на 2010-2014 годы</t>
  </si>
  <si>
    <t>7957900</t>
  </si>
  <si>
    <t xml:space="preserve">        Общее образование</t>
  </si>
  <si>
    <t xml:space="preserve">            Осуществление мероприятий по организации питания в муниципальных общеобразовательных учреждениях</t>
  </si>
  <si>
    <t>5240200</t>
  </si>
  <si>
    <t>5250110</t>
  </si>
  <si>
    <t>5250120</t>
  </si>
  <si>
    <t>5250130</t>
  </si>
  <si>
    <t xml:space="preserve">          Школы-детские сады, школы начальные, неполные средние и средние</t>
  </si>
  <si>
    <t>4210000</t>
  </si>
  <si>
    <t xml:space="preserve">            Обеспечение деятельности подведведомственных учреждений</t>
  </si>
  <si>
    <t>4219900</t>
  </si>
  <si>
    <t>4219911</t>
  </si>
  <si>
    <t xml:space="preserve">          Мероприятия в области образования</t>
  </si>
  <si>
    <t>4360000</t>
  </si>
  <si>
    <t xml:space="preserve">            Модернизация региональных систем общего образования</t>
  </si>
  <si>
    <t>4362100</t>
  </si>
  <si>
    <t xml:space="preserve">          Иные безвозмездные и безвозвратные перечисления</t>
  </si>
  <si>
    <t>5200000</t>
  </si>
  <si>
    <t xml:space="preserve">            Ежемесячное денежное вознаграждение за классное руководство</t>
  </si>
  <si>
    <t>5200900</t>
  </si>
  <si>
    <t xml:space="preserve">            Программа "Развитие образования муниципального образования Камышловский муниципальный район ("Наша новая школа")" на 2011-2015 годы</t>
  </si>
  <si>
    <t>7959500</t>
  </si>
  <si>
    <t xml:space="preserve">          Областная целевая программа «Развитие образования в Свердловской области («Наша новая школа»)» на 2011-2015 годы</t>
  </si>
  <si>
    <t>8110000</t>
  </si>
  <si>
    <t xml:space="preserve">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</si>
  <si>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8110010</t>
  </si>
  <si>
    <t xml:space="preserve">            Приобретение и (или) замена автобусов для подвоза обучающихся в муниципальные общеобразовательные учреждения, оснащение аппаратурой спутниковой навигации ГЛОНАСС используемого парка автобусов</t>
  </si>
  <si>
    <t>8110020</t>
  </si>
  <si>
    <t xml:space="preserve">          Мероприятия по проведению оздоровительной кампании детей</t>
  </si>
  <si>
    <t>4320000</t>
  </si>
  <si>
    <t xml:space="preserve">            Оздоровление детей</t>
  </si>
  <si>
    <t>4320200</t>
  </si>
  <si>
    <t xml:space="preserve">        Другие вопросы в области образования</t>
  </si>
  <si>
    <t xml:space="preserve">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</si>
  <si>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4520000</t>
  </si>
  <si>
    <t>4529900</t>
  </si>
  <si>
    <t xml:space="preserve">    Отдел культуры, молодежной политики и спорта администрации муниципального образования Камышловский муниципальный район</t>
  </si>
  <si>
    <t>908</t>
  </si>
  <si>
    <t xml:space="preserve">          Областная целевая программа «Развитие транспортного комплекса Свердловской области» на 2011-2016 годы</t>
  </si>
  <si>
    <t>8030000</t>
  </si>
  <si>
    <t xml:space="preserve">            Капитальный ремонт и ремонт автомобильных дорог общего пользования местного значения населенных пунктов</t>
  </si>
  <si>
    <t>8030209</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</si>
  <si>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t>
  </si>
  <si>
    <t>8030210</t>
  </si>
  <si>
    <t xml:space="preserve">            Осуществление мероприятий по постановке на учет бесхозяйных автомобильных дорог, находящихся на территориях муниципальных образований в Свердловской области, и оформлению права собственности на них</t>
  </si>
  <si>
    <t>8030207</t>
  </si>
  <si>
    <t xml:space="preserve">          Областная целевая программа «Развитие жилищного комплекса в Свердловской области» на 2011-2015 годы</t>
  </si>
  <si>
    <t>8040000</t>
  </si>
  <si>
    <t xml:space="preserve">            Подпрограмма «Подготовка документов территориального планирования, градостроительного зонирования и документации по планировке территории»</t>
  </si>
  <si>
    <t>8040600</t>
  </si>
  <si>
    <t xml:space="preserve">            Программа "Развитие и модернизация объектов коммунальной инфраструктуры на территории муниципального образования Камышловский муниципальный район на 2012-2014 годы "</t>
  </si>
  <si>
    <t>7959200</t>
  </si>
  <si>
    <t>5240400</t>
  </si>
  <si>
    <t xml:space="preserve">            Субсидия местным бюджетам на оплату коммунальных услуг муниципальными учреждениями</t>
  </si>
  <si>
    <t>5240500</t>
  </si>
  <si>
    <t xml:space="preserve">          Дворцы и дома культуры, другие учреждения культуры</t>
  </si>
  <si>
    <t xml:space="preserve">            Программа "Развитие культуры и искусства в Камышловском муниципальном районе" на 2012 - 2015 годы</t>
  </si>
  <si>
    <t>7958700</t>
  </si>
  <si>
    <t xml:space="preserve">        Массовый спорт</t>
  </si>
  <si>
    <t xml:space="preserve">            Субсидии местным бюджетам на повышение размера минимальной заработной платы работникам муниципальных учреждений (за исключением муниципальных общеобразовательных учреждений) в соотвтсвии с Соглашением о минимальной заработной плате в Свердловс</t>
  </si>
  <si>
    <t xml:space="preserve">            Дорожное хозяйство, дорожные фонды</t>
  </si>
  <si>
    <t xml:space="preserve">      Программа "Развитие культуры и искусства в Камышловском муниципальном районе" на 2012 - 2015 годы</t>
  </si>
  <si>
    <t xml:space="preserve">      Программа "Развитие и модернизация объектов коммунальной инфраструктуры на территории муниципального образования Камышловский муниципальный район на 2012-2014 годы "</t>
  </si>
  <si>
    <t>Сумма средств, предусмотренная на 2012 год в Решении о местном бюджете, в рублях</t>
  </si>
  <si>
    <t>Исполненено за 2012 год, в рублях</t>
  </si>
  <si>
    <t>Камышловский муниципальный район</t>
  </si>
  <si>
    <t>Показатели исполнения расходов бюджета муниципального образования Камышловский муниципальный район за 2012 год по разделам и подразделам классификации расходов бюджета</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</si>
  <si>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</si>
  <si>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</si>
  <si>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Обеспечение проведения выборов и референдумов</t>
  </si>
  <si>
    <t>0107</t>
  </si>
  <si>
    <t xml:space="preserve">      Резервные фонды</t>
  </si>
  <si>
    <t>0111</t>
  </si>
  <si>
    <t xml:space="preserve">      Другие вопросы в области национальной безопасности и правоохранительной деятельности</t>
  </si>
  <si>
    <t>0314</t>
  </si>
  <si>
    <t xml:space="preserve">      Водные ресурсы</t>
  </si>
  <si>
    <t>0406</t>
  </si>
  <si>
    <t xml:space="preserve">      Связь и информатика</t>
  </si>
  <si>
    <t>0410</t>
  </si>
  <si>
    <t xml:space="preserve">      Жилищное хозяйство</t>
  </si>
  <si>
    <t>0501</t>
  </si>
  <si>
    <t xml:space="preserve">      Другие вопросы в области жилищно-коммунального хозяйства</t>
  </si>
  <si>
    <t>0505</t>
  </si>
  <si>
    <t xml:space="preserve">    ОХРАНА ОКРУЖАЮЩЕЙ СРЕДЫ</t>
  </si>
  <si>
    <t>0600</t>
  </si>
  <si>
    <t xml:space="preserve">      Другие вопросы в области охраны окружающей среды</t>
  </si>
  <si>
    <t>0605</t>
  </si>
  <si>
    <t xml:space="preserve">      Дошкольное образование</t>
  </si>
  <si>
    <t>0701</t>
  </si>
  <si>
    <t xml:space="preserve">      Общее образование</t>
  </si>
  <si>
    <t>0702</t>
  </si>
  <si>
    <t xml:space="preserve">      Другие вопросы в области образования</t>
  </si>
  <si>
    <t>0709</t>
  </si>
  <si>
    <t xml:space="preserve">      Другие вопросы в области культуры, кинематографии</t>
  </si>
  <si>
    <t>0804</t>
  </si>
  <si>
    <t xml:space="preserve">    СОЦИАЛЬНАЯ ПОЛИТИКА</t>
  </si>
  <si>
    <t>1000</t>
  </si>
  <si>
    <t xml:space="preserve">      Пенсионное обеспечение</t>
  </si>
  <si>
    <t>1001</t>
  </si>
  <si>
    <t xml:space="preserve">      Социальное обеспечение населения</t>
  </si>
  <si>
    <t>1003</t>
  </si>
  <si>
    <t xml:space="preserve">      Другие вопросы в области социальной политики</t>
  </si>
  <si>
    <t>1006</t>
  </si>
  <si>
    <t xml:space="preserve">      Физическая культура</t>
  </si>
  <si>
    <t>1101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</si>
  <si>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t>
  </si>
  <si>
    <t>Иные межбюджетные трансферты на выплату субсидии из областного бюджета на оплату коммунальных услуг муниципальными учреждениями</t>
  </si>
  <si>
    <t>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</si>
  <si>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Осуществление первичного воинского учета на территориях, где отсутствуют военные комиссариаты</t>
  </si>
  <si>
    <t>Составление (изменение) списков кандидатов в присяжные заседатели федеральных судов общей юрисдикции в Российской Федерации</t>
  </si>
  <si>
    <t>Содержание и ремонт объектов недвижимости, находящихся в казне муниципального образования</t>
  </si>
  <si>
    <t>Иные межбюджетные трансферты бюджетам бюджетной системы</t>
  </si>
  <si>
    <t>Межбюджетные трансферты на мероприятия по благоустройству</t>
  </si>
  <si>
    <t>Межбюджетные трансферты на компенсацию выпадающих доходов (дополнительных затрат) организациям, предоставляющим населению жилищно-коммунальные услуги по тарифам, не обеспечивающим возмещение издержек</t>
  </si>
  <si>
    <t>Программа "Повышение безопасности дорожного движения на территории муниципального образования Камышловский муниципальный район на 2011-2020 годы"</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</si>
  <si>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и расходов, направляемых на модернизацию системы общего образования)</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</si>
  <si>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</si>
  <si>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направляемых на модернизацию системы общего образования</t>
  </si>
  <si>
    <t>Администрация муниципального образования Камышловский муниципальный район</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</si>
  <si>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</si>
  <si>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</si>
  <si>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</si>
  <si>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</si>
  <si>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Невыясненные поступления, зачисляемые в бюджеты муниципальных районов</t>
  </si>
  <si>
    <t xml:space="preserve">      Дотация бюджетам муниципальных районов на выравнивание бюджетной обеспеченности</t>
  </si>
  <si>
    <t xml:space="preserve">     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</si>
  <si>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      Субсидии на софинансирование социальных выплат молодым семьям на приобретение (строительство) жилья (ФБ)</t>
  </si>
  <si>
    <t xml:space="preserve">      Субсидии на софинансирование социальных выплат молодым семьям на приобретение (строительство) жилья (ОБ)</t>
  </si>
  <si>
    <t xml:space="preserve">      Субсидии на проведение мероприятий по улучшению жилищных условий граждан, проживающих в сельской местности (ОБ) </t>
  </si>
  <si>
    <t xml:space="preserve">      Субсидии на проведение мероприятий по обеспечению жильем молодых семей и молодых специалистов, проживающих и работающих в сельской местности (ОБ)</t>
  </si>
  <si>
    <t xml:space="preserve">      Субсидии на проведение мероприятий по улучшению жилищных условий граждан, проживающих в сельской местности, в рамках федеральной целевой программы "Социальное развитие села до 2013 года" (ФБ)</t>
  </si>
  <si>
    <t xml:space="preserve">      Субсидии на проведение мероприятий по обеспечению жильем молодых семей и молодых специалистов, проживающих и работающих в сельской местности, в рамках федеральной целевой программы "Социальное развитие села до 2013 года" (ФБ)</t>
  </si>
  <si>
    <t xml:space="preserve">      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</si>
  <si>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 xml:space="preserve">      Субсидии бюджетам муниципальных районов на обеспечение мероприятий по капитальному ремонту многоквартирных домов за счет средств бюджетов</t>
  </si>
  <si>
    <t xml:space="preserve">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t>
  </si>
  <si>
    <t xml:space="preserve">     Субсидии на софинансирование подготовки документов территориального планирования, градостроительного зонирования и документации по планировке территорий </t>
  </si>
  <si>
    <t xml:space="preserve">     Субсидии на проведение мероприятий по информатизации муниципальных образований </t>
  </si>
  <si>
    <t xml:space="preserve">     Субсидии на оснащение многоквартирных домов и зданий (строений, сооружений), находящихся в муниципальной собственности, приборами учета потребления энергетических ресурсов </t>
  </si>
  <si>
    <t xml:space="preserve">     Субсидии на осуществление мероприятий по постановке на учет бесхозяйных автомобильных дорог, находящихся на территориях муниципальных образований в Свердловской области, и оформлению права собственности на них</t>
  </si>
  <si>
    <t xml:space="preserve">     Субсидии на капитальный ремонт и ремонт автомобильных дорог общего пользования местного значения населенных пунктов</t>
  </si>
  <si>
    <t xml:space="preserve">     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</si>
  <si>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 xml:space="preserve">     Субсидии на повышение размера минимальной заработной платы работникам муниципальных учреждений (за исключением муниципальных общеобразовательных учреждений) в соответствии с Соглашением о минимальной заработной плате в СО</t>
  </si>
  <si>
    <t xml:space="preserve">     Субсидии на оплату коммунальных услуг муниципальными учреждениями</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</si>
  <si>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</si>
  <si>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 xml:space="preserve">      Субвенции  для финансирования расходов на осуществление государственных полномочий по первичному воинскому учету на территориях, где отсутствуют военные комиссариаты</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</si>
  <si>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</si>
  <si>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</si>
  <si>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Фонда содействие реформированию жилищно-коммунального хозяйства</t>
  </si>
  <si>
    <t xml:space="preserve">            Программа "Создание условий для развития сельскохозяйственного производства, расширения рынка сельскохозяйственной продукции, сырья и продовольствия в муниципальном образовании Камышловский муниципальный район" на 2012-2015 годы</t>
  </si>
  <si>
    <t>7959300</t>
  </si>
  <si>
    <t xml:space="preserve">        Водные ресурсы</t>
  </si>
  <si>
    <t xml:space="preserve">          Водохозяйственные мероприятия</t>
  </si>
  <si>
    <t>2800000</t>
  </si>
  <si>
    <t xml:space="preserve">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</si>
  <si>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2800300</t>
  </si>
  <si>
    <t xml:space="preserve">        Связь и информатика</t>
  </si>
  <si>
    <t xml:space="preserve">            Программа "Развитие информационного общества в муниципальном образовании Камышловский муниципальный район на 2011-2015 годы"</t>
  </si>
  <si>
    <t>7958000</t>
  </si>
  <si>
    <t xml:space="preserve">          Областная целевая программа «Информационное общество Свердловской области» на 2011-2015 годы</t>
  </si>
  <si>
    <t>8150000</t>
  </si>
  <si>
    <t xml:space="preserve">            Программа "Подготовка документов территориального планирования, градостроительного зонирования  и документации по планировке и межеванию территорий Галкинского сельского поселения  на 2012-2013 годы"</t>
  </si>
  <si>
    <t>7952200</t>
  </si>
  <si>
    <t xml:space="preserve">            Программа "Подготовка документов территориального планирования,градостроительного зонирования и документации по планировке и межеванию территории МО "Обуховское сельское поселение" на 2011-2013 годы"</t>
  </si>
  <si>
    <t>7956700</t>
  </si>
  <si>
    <t xml:space="preserve">            Программа "Развитие  субъектов малого и среднего предпринимательства в муниципальном образовании Камышловский муниципальный район на период 2012 - 2015 годов"</t>
  </si>
  <si>
    <t>7958100</t>
  </si>
  <si>
    <t xml:space="preserve">            Программа "Подготовка документов территориального планирования Камышловского муниципального района на 2011-2013 годы"</t>
  </si>
  <si>
    <t>7958300</t>
  </si>
  <si>
    <t xml:space="preserve">            Программа "Развитие потребительского рынка в муниципальном образовании Камышловский муниципальный район на период 2012 - 2014 годов"</t>
  </si>
  <si>
    <t>7958400</t>
  </si>
  <si>
    <t xml:space="preserve">          Областная целевая программа «Развитие субъектов малого и среднего предпринимательства в Свердловской области» на 2011-2015 годы</t>
  </si>
  <si>
    <t>8060000</t>
  </si>
  <si>
    <t xml:space="preserve">            Реализация мероприятий областной целевой программы "Развитие субъектов малого и среднего предпринимательства в Свердловской области" на 2011-2015 годы</t>
  </si>
  <si>
    <t>8060099</t>
  </si>
  <si>
    <t xml:space="preserve">        Жилищное хозяйство</t>
  </si>
  <si>
    <t xml:space="preserve">          Федеральные целевые программы</t>
  </si>
  <si>
    <t>1000000</t>
  </si>
  <si>
    <t xml:space="preserve">            Мероприятия по улучшению жилищных условий молодых семей и молодых специалистов на селе</t>
  </si>
  <si>
    <t>1001101</t>
  </si>
  <si>
    <t xml:space="preserve">            Программа "Обеспечение жильем граждан, проживающих в сельской местности, в том числе молодых семей и молодых специалистов муниципального образования Камышловский муниципальный район" на период 2010 - 2012 годы</t>
  </si>
  <si>
    <t>7957700</t>
  </si>
  <si>
    <t xml:space="preserve">          Областная целевая программа «Развитие агропромышленного комплекса и сельских территорий Свердловской области» («Уральская деревня») на 2012-2015 годы</t>
  </si>
  <si>
    <t>8250000</t>
  </si>
  <si>
    <t xml:space="preserve">            Мероприятия по обеспечению жильем молодых семей и молодых специалистов, проживающих и работающих в сельской местности</t>
  </si>
  <si>
    <t>8250101</t>
  </si>
  <si>
    <t xml:space="preserve">            Программа "Энергосбережение и повышение энергетической эффективности в муниципальном образовании Камышловский муниципальный район на 2012 год"</t>
  </si>
  <si>
    <t>7957800</t>
  </si>
  <si>
    <t xml:space="preserve">        Другие вопросы в области жилищно-коммунального хозяйства</t>
  </si>
  <si>
    <t xml:space="preserve">      ОХРАНА ОКРУЖАЮЩЕЙ СРЕДЫ</t>
  </si>
  <si>
    <t xml:space="preserve">        Другие вопросы в области охраны окружающей среды</t>
  </si>
  <si>
    <t xml:space="preserve">            Программа "Охрана окружающей среды, утилизация и переработка бытовых и промышленных отходов в муниципальном образовании Камышловский муниципальный район на 2012 год"</t>
  </si>
  <si>
    <t>7959000</t>
  </si>
  <si>
    <t xml:space="preserve">      СОЦИАЛЬНАЯ ПОЛИТИКА</t>
  </si>
  <si>
    <t xml:space="preserve">        Пенсионное обеспечение</t>
  </si>
  <si>
    <t xml:space="preserve">          Доплаты к пенсиям, дополнительное пенсионное обеспечения</t>
  </si>
  <si>
    <t>4910000</t>
  </si>
  <si>
    <t xml:space="preserve">            Доплаты к пенсиям государственных служащих субъектов Российской Федерации и муниципальных служащих</t>
  </si>
  <si>
    <t>4910100</t>
  </si>
  <si>
    <t xml:space="preserve">              Социальное обеспечение населения</t>
  </si>
  <si>
    <t>005</t>
  </si>
  <si>
    <t xml:space="preserve">        Социальное обеспечение населения</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</si>
  <si>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</si>
  <si>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5250300</t>
  </si>
  <si>
    <t xml:space="preserve">              Социальные выплаты</t>
  </si>
  <si>
    <t>004</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</si>
  <si>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</si>
  <si>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5250500</t>
  </si>
  <si>
    <t xml:space="preserve">            Мероприятия по улучшению жилищных условий граждан, проживающих в сельской местности</t>
  </si>
  <si>
    <t>1001102</t>
  </si>
  <si>
    <t xml:space="preserve">            Подпрограмма "Обеспечение жильем молодых семей"</t>
  </si>
  <si>
    <t>1008820</t>
  </si>
  <si>
    <t xml:space="preserve">          Социальная помощь</t>
  </si>
  <si>
    <t>5050000</t>
  </si>
  <si>
    <t xml:space="preserve">            Оплата жилищно-коммунальных услуг отдельным категориям граждан</t>
  </si>
  <si>
    <t>5054600</t>
  </si>
  <si>
    <t xml:space="preserve">            Программа "Обеспечение жильем молодых семей на территории муниципального образования Камышловский муниципальный район на 2011 - 2015 годы"</t>
  </si>
  <si>
    <t>7958600</t>
  </si>
  <si>
    <t xml:space="preserve">            Программа "Дополнительные меры социальной поддержки населения муниципального образования Камышловский муниципальный район" на 2012-2014 годы"</t>
  </si>
  <si>
    <t>7959100</t>
  </si>
  <si>
    <t xml:space="preserve">            Подпрограмма «Обеспечение жильем молодых семей»</t>
  </si>
  <si>
    <t>8040500</t>
  </si>
  <si>
    <t>8250102</t>
  </si>
  <si>
    <t xml:space="preserve">        Другие вопросы в области социальной политики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</si>
  <si>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</si>
  <si>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(штрафы)</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</si>
  <si>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</si>
  <si>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</si>
  <si>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Доходы от реализаци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</si>
  <si>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</si>
  <si>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 xml:space="preserve">     Прочие межбюджетные трансферты, передаваемые бюджетам муниципальных районов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а также доходов местных бюджетов от земельного налога и налога на имущество физических лиц в 2011 году увеличились по сравнению с объемом поступлений этих налогов в 2010 году)</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</si>
  <si>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</si>
  <si>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музыкальными инструментами </t>
  </si>
  <si>
    <t xml:space="preserve">      Субсидии на информатизацию муниципальных библиотек, в том числе на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 </t>
  </si>
  <si>
    <t>Приложение № 2</t>
  </si>
  <si>
    <t>Код классификации доходов бюджета</t>
  </si>
  <si>
    <t>Исполнено в рублях</t>
  </si>
  <si>
    <t>00010000000000000000</t>
  </si>
  <si>
    <t xml:space="preserve">    НАЛОГОВЫЕ И НЕНАЛОГОВЫЕ ДОХОДЫ</t>
  </si>
  <si>
    <t xml:space="preserve">    НАЛОГИ НА ПРИБЫЛЬ, ДОХОДЫ</t>
  </si>
  <si>
    <t>18210102010011000110</t>
  </si>
  <si>
    <t>18210102010012000110</t>
  </si>
  <si>
    <t>18210102010013000110</t>
  </si>
  <si>
    <t>18210102010014000110</t>
  </si>
  <si>
    <t>18210102020011000110</t>
  </si>
  <si>
    <t>18210102020012000110</t>
  </si>
  <si>
    <t>18210102020013000110</t>
  </si>
  <si>
    <t>18210102030011000110</t>
  </si>
  <si>
    <t>18210102030012000110</t>
  </si>
  <si>
    <t>18210102030013000110</t>
  </si>
  <si>
    <t>18210102040011000110</t>
  </si>
  <si>
    <t>18210102070011000110</t>
  </si>
  <si>
    <t xml:space="preserve">      НАЛОГИ НА СОВОКУПНЫЙ ДОХОД</t>
  </si>
  <si>
    <t xml:space="preserve">      Единый налог на вмененный доход для отдельных видов деятельности</t>
  </si>
  <si>
    <t>18210502010021000110</t>
  </si>
  <si>
    <t>18210502010022000110</t>
  </si>
  <si>
    <t>18210502010023000110</t>
  </si>
  <si>
    <t>18210502020021000110</t>
  </si>
  <si>
    <t>18210502020022000110</t>
  </si>
  <si>
    <t>18210502020023000110</t>
  </si>
  <si>
    <t xml:space="preserve">      Единый сельскохозяйственный налог</t>
  </si>
  <si>
    <t>18210503010011000110</t>
  </si>
  <si>
    <t>18210503010012000110</t>
  </si>
  <si>
    <t>18210503010013000110</t>
  </si>
  <si>
    <t>18210503020011000110</t>
  </si>
  <si>
    <t>18210503020012000110</t>
  </si>
  <si>
    <t>18210503020013000110</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</si>
  <si>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</si>
  <si>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</si>
  <si>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</si>
  <si>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</si>
  <si>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18210907050051000110</t>
  </si>
  <si>
    <t xml:space="preserve">    ЗАДОЛЖЕННОСТЬ ПО ОТМЕННЫМ НАЛОГАМ,СБОРАМ И ИНЫМ ОБЯЗАТЕЛЬНЫМ ПЛАТЕЖАМ</t>
  </si>
  <si>
    <t xml:space="preserve">      ДОХОДЫ ОТ ИСПОЛЬЗОВАНИЯ ИМУЩЕСТВА, НАХОДЯЩЕГОСЯ В ГОСУДАРСТВЕННОЙ И МУНИЦИПАЛЬНОЙ СОБСТВЕННОСТИ</t>
  </si>
  <si>
    <t>90111105013100000120</t>
  </si>
  <si>
    <t>90111105035050000120</t>
  </si>
  <si>
    <t xml:space="preserve">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t>
  </si>
  <si>
    <t>в процентах к сумме средств, отраженных в графе 8</t>
  </si>
  <si>
    <t>Показатели исполнения расходов бюджета муниципального образования Камышловский муниципальный район за 2012 год по реализации муниципальных целевых программ</t>
  </si>
  <si>
    <t xml:space="preserve">      Программа "Подготовка документов территориального планирования, градостроительного зонирования  и документации по планировке и межеванию территорий Галкинского сельского поселения  на 2012-2013 годы"</t>
  </si>
  <si>
    <t xml:space="preserve">        Администрация муниципального района</t>
  </si>
  <si>
    <t xml:space="preserve">      Программа "Подготовка документов территориального планирования,градостроительного зонирования и документации по планировке и межеванию территории МО "Обуховское сельское поселение" на 2011-2013 годы"</t>
  </si>
  <si>
    <t xml:space="preserve">      Программа "Обеспечение жильем граждан, проживающих в сельской местности, в том числе молодых семей и молодых специалистов муниципального образования Камышловский муниципальный район" на период 2010 - 2012 годы</t>
  </si>
  <si>
    <t xml:space="preserve">            Жилищное хозяйство</t>
  </si>
  <si>
    <t xml:space="preserve">          СОЦИАЛЬНАЯ ПОЛИТИКА</t>
  </si>
  <si>
    <t xml:space="preserve">            Социальное обеспечение населения</t>
  </si>
  <si>
    <t xml:space="preserve">      Программа "Энергосбережение и повышение энергетической эффективности в муниципальном образовании Камышловский муниципальный район на 2012 год"</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</si>
  <si>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</si>
  <si>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</si>
  <si>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</si>
  <si>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Общее образование</t>
  </si>
  <si>
    <t xml:space="preserve">        Отдел культуры, молодежной политики и спорта администрации муниципального образования Камышловский муниципальный район</t>
  </si>
  <si>
    <t xml:space="preserve">          ФИЗИЧЕСКАЯ КУЛЬТУРА И СПОРТ</t>
  </si>
  <si>
    <t xml:space="preserve">            Физическая культура</t>
  </si>
  <si>
    <t xml:space="preserve">      Программа "Развитие сети дошкольных образовательных учреждений в муниципальном образовании Камышловский муниципальный район" на 2010-2014 годы</t>
  </si>
  <si>
    <t xml:space="preserve">      Программа "Развитие информационного общества в муниципальном образовании Камышловский муниципальный район на 2011-2015 годы"</t>
  </si>
  <si>
    <t xml:space="preserve">            Связь и информатика</t>
  </si>
  <si>
    <t xml:space="preserve">          Учреждения по внешкольной работе с детьми</t>
  </si>
  <si>
    <t>4230000</t>
  </si>
  <si>
    <t>4239900</t>
  </si>
  <si>
    <t xml:space="preserve">          Областная целевая программа «Развитие физической культуры и спорта в Свердловской области»  на 2011-2015 годы</t>
  </si>
  <si>
    <t>8130000</t>
  </si>
  <si>
    <t xml:space="preserve">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спортивных школ олимпийского резерва</t>
  </si>
  <si>
    <t>8130106</t>
  </si>
  <si>
    <t xml:space="preserve">            Программа "Молодежь Камышловского района на 2011 - 2013 годы"</t>
  </si>
  <si>
    <t>7958800</t>
  </si>
  <si>
    <t xml:space="preserve">          Областная целевая программа «Развитие культуры в Свердловской области» на 2011-2015 годы</t>
  </si>
  <si>
    <t>8170000</t>
  </si>
  <si>
    <t>8170001</t>
  </si>
  <si>
    <t xml:space="preserve">        Другие вопросы в области культуры, кинематографии</t>
  </si>
  <si>
    <t xml:space="preserve">        Физическая культура</t>
  </si>
  <si>
    <t xml:space="preserve">          Центры спортивной подготовки (сборные команды)</t>
  </si>
  <si>
    <t>4820000</t>
  </si>
  <si>
    <t xml:space="preserve">            Обеспечение деятельности подведомственных учреждений (муниципальное учреждение "Физкультурно-оздоровительный комплекс")</t>
  </si>
  <si>
    <t>4829901</t>
  </si>
  <si>
    <t xml:space="preserve">            Программа "Развитие физической культуры, спорта и туризма в Камышловском муниципальном районе на 2012-2015 годы"</t>
  </si>
  <si>
    <t>7959400</t>
  </si>
  <si>
    <t xml:space="preserve">        Другие вопросы в области физической культуры и спорта</t>
  </si>
  <si>
    <t>5240401</t>
  </si>
  <si>
    <t xml:space="preserve">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</si>
  <si>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4400900</t>
  </si>
  <si>
    <t>8170003</t>
  </si>
  <si>
    <t xml:space="preserve">    Дума муниципального образования "Камышловский район"</t>
  </si>
  <si>
    <t>912</t>
  </si>
  <si>
    <t xml:space="preserve">            Председатель представительного органа муниципального образования</t>
  </si>
  <si>
    <t>0021100</t>
  </si>
  <si>
    <t xml:space="preserve">    Счетная палата муниципального образования "Камышловский район"</t>
  </si>
  <si>
    <t>913</t>
  </si>
  <si>
    <t xml:space="preserve">        Обеспечение деятельности финансовых, налоговых и таможенных органов и органов финансового (финансово-бюджетного) надзора</t>
  </si>
  <si>
    <t xml:space="preserve">            Руководитель контрольно-счетной палаты муниципального образования и его заместители 
</t>
  </si>
  <si>
    <t>0022500</t>
  </si>
  <si>
    <t xml:space="preserve">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Фонда содействие реформированию жилищно-коммунальног</t>
  </si>
  <si>
    <t xml:space="preserve">            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t>
  </si>
  <si>
    <t xml:space="preserve">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(за иключением муниципальных общеобразовательных учреждений) в соответсвии с Соглашени</t>
  </si>
  <si>
    <t>Приложение №1</t>
  </si>
  <si>
    <t>к Решению думы</t>
  </si>
  <si>
    <t>муниципального образования</t>
  </si>
  <si>
    <t>Единица измерения:  руб.</t>
  </si>
  <si>
    <t xml:space="preserve">№ </t>
  </si>
  <si>
    <t>Сумма средств предусмотренная на 2012 год в решении о местном бюджете, в  рублях</t>
  </si>
  <si>
    <t>Исполнено в  рублях</t>
  </si>
  <si>
    <t>Исполнено в процентах</t>
  </si>
  <si>
    <t>Министерство Финансов Свердловской области</t>
  </si>
  <si>
    <t xml:space="preserve">    Денежные штрафы за нарушение законодательства РФ о размещении заказов на поставки товаров, выполнение работ, оказание услуг для нужд муниципальных районов</t>
  </si>
  <si>
    <t>Департамент по охране, контролю и регулированию использования животного мира Свердловской области</t>
  </si>
  <si>
    <t xml:space="preserve">    Прочие поступления от денежных взысканий (штрафов) и иных сумм в возмещение ущерба, зачисляемые в бюджеты муниципальных районов</t>
  </si>
  <si>
    <t>Федеральная служба по надзору в сфере природопользования</t>
  </si>
  <si>
    <t xml:space="preserve">      Плата за негативное воздействие на окружающую среду</t>
  </si>
  <si>
    <t>"Центр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("Центр ГИМС МЧС России по СО")</t>
  </si>
  <si>
    <t>Управление Федеральной налоговой службы по Свердловской области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</si>
  <si>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(налог)</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</si>
  <si>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</si>
  <si>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(штрафы)</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</si>
  <si>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на основании патента</t>
  </si>
  <si>
    <t xml:space="preserve">      Единый налог на вмененный доход для отдельных видов деятельности (налог)</t>
  </si>
  <si>
    <t xml:space="preserve">      Единый налог на вмененный доход для отдельных видов деятельности (пени)</t>
  </si>
  <si>
    <t xml:space="preserve">      Единый налог на вмененный доход для отдельных видов деятельности (штрафы)</t>
  </si>
  <si>
    <t xml:space="preserve">      Единый налог на вмененный доход для отдельных видов деятельности (за налоговые периоды, истекшие до 1 января 2011 года) (налог)</t>
  </si>
  <si>
    <t xml:space="preserve">      Единый налог на вмененный доход для отдельных видов деятельности (за налоговые периоды, истекшие до 1 января 2011 года) (пени)</t>
  </si>
  <si>
    <t xml:space="preserve">      Единый налог на вмененный доход для отдельных видов деятельности (за налоговые периоды, истекшие до 1 января 2011 года) (штрафы)</t>
  </si>
  <si>
    <t xml:space="preserve">      Единый сельскохозяйственный налог (налог)</t>
  </si>
  <si>
    <t xml:space="preserve">      Единый сельскохозяйственный налог (пени)</t>
  </si>
  <si>
    <t xml:space="preserve">      Единый сельскохозяйственный налог (штрафы)</t>
  </si>
  <si>
    <t xml:space="preserve">      Единый сельскохозяйственный налог (за налоговые периоды, истекшие до 1 января 2011 года) (налог)</t>
  </si>
  <si>
    <t xml:space="preserve">      Единый сельскохозяйственный налог (за налоговые периоды, истекшие до 1 января 2011 года) (пени)</t>
  </si>
  <si>
    <t xml:space="preserve">      Единый сельскохозяйственный налог (за налоговые периоды, истекшие до 1 января 2011 года) (штрафы)</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</si>
  <si>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</si>
  <si>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t>
  </si>
  <si>
    <t xml:space="preserve">    Прочие местные налоги и сборы, мобилизируемые на территориях муниципальных районов</t>
  </si>
  <si>
    <t xml:space="preserve">    Денежные взыскания (штрафы) за нарушение законодательства о налогах и сборах</t>
  </si>
  <si>
    <t xml:space="preserve">      Функционирование высшего должностного лица субъекта Российской Федерации и муниципального образования</t>
  </si>
  <si>
    <t>0102</t>
  </si>
  <si>
    <t>0020300</t>
  </si>
  <si>
    <t>500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</si>
  <si>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</si>
  <si>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</si>
  <si>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0020400</t>
  </si>
  <si>
    <t>0021200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</si>
  <si>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</si>
  <si>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</si>
  <si>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Другие общегосударственные вопросы</t>
  </si>
  <si>
    <t xml:space="preserve">    НАЦИОНАЛЬНАЯ БЕЗОПАСНОСТЬ И ПРАВООХРАНИТЕЛЬНАЯ ДЕЯТЕЛЬНОСТЬ</t>
  </si>
  <si>
    <t>0300</t>
  </si>
  <si>
    <t xml:space="preserve">      Защита населения и территории от последствий чрезвычайных ситуаций природного и техногенного характера, гражданская оборона</t>
  </si>
  <si>
    <t>0309</t>
  </si>
  <si>
    <t>2180100</t>
  </si>
  <si>
    <t xml:space="preserve">    НАЦИОНАЛЬНАЯ ЭКОНОМИКА</t>
  </si>
  <si>
    <t>0400</t>
  </si>
  <si>
    <t xml:space="preserve">      Сельское хозяйство и рыболовство</t>
  </si>
  <si>
    <t>0405</t>
  </si>
  <si>
    <t xml:space="preserve">      Другие вопросы в области национальной экономики</t>
  </si>
  <si>
    <t>0412</t>
  </si>
  <si>
    <t>4409900</t>
  </si>
  <si>
    <t xml:space="preserve">    ЖИЛИЩНО-КОММУНАЛЬНОЕ ХОЗЯЙСТВО</t>
  </si>
  <si>
    <t>0500</t>
  </si>
  <si>
    <t xml:space="preserve">      Коммунальное хозяйство</t>
  </si>
  <si>
    <t>0502</t>
  </si>
  <si>
    <t xml:space="preserve">    ОБРАЗОВАНИЕ</t>
  </si>
  <si>
    <t>0700</t>
  </si>
  <si>
    <t>001</t>
  </si>
  <si>
    <t>022</t>
  </si>
  <si>
    <t xml:space="preserve">      Молодежная политика и оздоровление детей</t>
  </si>
  <si>
    <t>0707</t>
  </si>
  <si>
    <t>0800</t>
  </si>
  <si>
    <t xml:space="preserve">      Культура</t>
  </si>
  <si>
    <t>0801</t>
  </si>
  <si>
    <t>4429900</t>
  </si>
  <si>
    <t>1100</t>
  </si>
  <si>
    <t>0013600</t>
  </si>
  <si>
    <t>Код раздела, подраз-дела</t>
  </si>
  <si>
    <t>Код вида расхо-дов</t>
  </si>
  <si>
    <t>Исполненено</t>
  </si>
  <si>
    <t>3</t>
  </si>
  <si>
    <t xml:space="preserve">    ОБЩЕГОСУДАРСТВЕННЫЕ ВОПРОСЫ</t>
  </si>
  <si>
    <t>0100</t>
  </si>
  <si>
    <t xml:space="preserve">      Транспорт</t>
  </si>
  <si>
    <t>0408</t>
  </si>
  <si>
    <t xml:space="preserve">Увеличение прочих остатков средств бюджета </t>
  </si>
  <si>
    <t>Уменьшение остатков средств бюджета</t>
  </si>
  <si>
    <t>000 01 05 00 00 00 0000 500</t>
  </si>
  <si>
    <t>000 01 05 02 00 00 0000 500</t>
  </si>
  <si>
    <t>000 01 05 02 01 00 0000 510</t>
  </si>
  <si>
    <t>Увеличение остатков средств бюджета</t>
  </si>
  <si>
    <t>000 01 05 00 00 00 0000 600</t>
  </si>
  <si>
    <t>000 01 05 02 00 00 0000 600</t>
  </si>
  <si>
    <t>000 01 05 02 01 00 0000 610</t>
  </si>
  <si>
    <t>Уменьшение прочих остатков средств бюджета</t>
  </si>
  <si>
    <t>Уменьшение прочих остатков денежных средств бюджета</t>
  </si>
  <si>
    <t>000 01 06 05 00 00 0000 600</t>
  </si>
  <si>
    <t>Возврат бюджетных кредитов, предоставленных юридическим лицам в валюте Российской Федерации</t>
  </si>
  <si>
    <t>000 01 06 05 01 00 0000 640</t>
  </si>
  <si>
    <t>000 01 06 04 00 00 0000 800</t>
  </si>
  <si>
    <t>Наименование кода классификации источников финансирования дефицита бюджета</t>
  </si>
  <si>
    <t>Код классификации источников финансирования дефицита бюджета</t>
  </si>
  <si>
    <t>Итого источники внутреннего финансирования дефицита местного бюджета</t>
  </si>
  <si>
    <t xml:space="preserve">Получение бюджетных кредитов от других  бюджетов бюджетной системы Российской Федерации в  валюте Российской Федерации
</t>
  </si>
  <si>
    <t>000 01 03 00 00 00 0000 700</t>
  </si>
  <si>
    <t xml:space="preserve">Погашение  бюджетных  кредитов,  полученных   от других  бюджетов  бюджетной  системы  Российской Федерации в валюте Российской Федерации
</t>
  </si>
  <si>
    <t>000 01 03 00 00 00 0000 800</t>
  </si>
  <si>
    <t>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t>
  </si>
  <si>
    <t>Исполнение гарантий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</si>
  <si>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Источники финансирования дефицита местного бюджета</t>
  </si>
  <si>
    <t>Администрация муниципального образования</t>
  </si>
  <si>
    <t>Всего расходов:</t>
  </si>
  <si>
    <t>к Решению Думы</t>
  </si>
  <si>
    <t>в рублях</t>
  </si>
  <si>
    <t>Приложение № 3</t>
  </si>
  <si>
    <t>Наименование ведомства, раздела, подраздела, целевой статьи и вида расходов</t>
  </si>
  <si>
    <t>Наименование раздела, подраздела, целевой статьи и вида расходов</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</si>
  <si>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</si>
  <si>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</si>
  <si>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</si>
  <si>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Другие общегосударственные вопросы</t>
  </si>
  <si>
    <t>0113</t>
  </si>
  <si>
    <t xml:space="preserve">    КУЛЬТУРА, КИНЕМАТОГРАФИЯ</t>
  </si>
  <si>
    <t xml:space="preserve">    ФИЗИЧЕСКАЯ КУЛЬТУРА И СПОРТ</t>
  </si>
  <si>
    <t>0000</t>
  </si>
  <si>
    <t>0000000</t>
  </si>
  <si>
    <t>000</t>
  </si>
  <si>
    <t xml:space="preserve">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</si>
  <si>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Глава муниципального образования</t>
  </si>
  <si>
    <t xml:space="preserve">              Выполнение функций органами местного самоуправления</t>
  </si>
  <si>
    <t xml:space="preserve">            Центральный аппарат</t>
  </si>
  <si>
    <t xml:space="preserve">          Руководство и управление в сфере установленных функций</t>
  </si>
  <si>
    <t xml:space="preserve">          Реализация государственных функций, связанных с общегосударственным управлением</t>
  </si>
  <si>
    <t xml:space="preserve">            Обеспечение деятельности подведомственных учреждений</t>
  </si>
  <si>
    <t xml:space="preserve">              Выполнение функций бюджетными учреждениями</t>
  </si>
  <si>
    <t>в процентах к сумме средств, отраженных в графе 7</t>
  </si>
  <si>
    <t xml:space="preserve">          Муниципальные целевые программы</t>
  </si>
  <si>
    <t xml:space="preserve">              Мероприятия</t>
  </si>
  <si>
    <t xml:space="preserve">          Мероприятия по предупреждению и ликвидации последствий чрезвычайных ситуаций и стихийных бедствий</t>
  </si>
  <si>
    <t xml:space="preserve">            Предупреждение и ликвидация последствий чрезвычайных ситуаций и стихийных бедствий природного и техногенного характера</t>
  </si>
  <si>
    <t xml:space="preserve">            Программа "Повышение безопасности дорожного движения на территории муниципального образования Камышловский муниципальный район на 2011-2020 годы"</t>
  </si>
  <si>
    <t>7958200</t>
  </si>
  <si>
    <t xml:space="preserve">            Осуществление первичного воинского учета на территориях, где отсутствуют военные комиссариаты</t>
  </si>
  <si>
    <t>4400000</t>
  </si>
  <si>
    <t xml:space="preserve">            Комплектование книжных фондов библиотек муниципальных образований и государственных библиотек городов Москвы и Санкт-Петербурга</t>
  </si>
  <si>
    <t>4400200</t>
  </si>
  <si>
    <t xml:space="preserve">      КУЛЬТУРА, КИНЕМАТОГРАФИЯ</t>
  </si>
  <si>
    <t xml:space="preserve">          Библиотеки</t>
  </si>
  <si>
    <t xml:space="preserve">      ФИЗИЧЕСКАЯ КУЛЬТУРА И СПОРТ</t>
  </si>
  <si>
    <t xml:space="preserve">            Депутаты представительного органа муниципального образования</t>
  </si>
  <si>
    <t xml:space="preserve">    Муниципальные целевые программы</t>
  </si>
  <si>
    <t xml:space="preserve">          НАЦИОНАЛЬНАЯ БЕЗОПАСНОСТЬ И ПРАВООХРАНИТЕЛЬНАЯ ДЕЯТЕЛЬНОСТЬ</t>
  </si>
  <si>
    <t xml:space="preserve">          ЖИЛИЩНО-КОММУНАЛЬНОЕ ХОЗЯЙСТВО</t>
  </si>
  <si>
    <t xml:space="preserve">            Коммунальное хозяйство</t>
  </si>
  <si>
    <t xml:space="preserve">          НАЦИОНАЛЬНАЯ ЭКОНОМИКА</t>
  </si>
  <si>
    <t xml:space="preserve">            Другие вопросы в области национальной экономики</t>
  </si>
  <si>
    <t xml:space="preserve">          КУЛЬТУРА, КИНЕМАТОГРАФИЯ</t>
  </si>
  <si>
    <t xml:space="preserve">            Культура</t>
  </si>
  <si>
    <t xml:space="preserve">      Программа "Повышение безопасности дорожного движения на территории муниципального образования Камышловский муниципальный район на 2011-2020 годы"</t>
  </si>
  <si>
    <t>Сумма средств, предусмотрен-ная на 2012 год в Решении о местном бюджете, в рублях</t>
  </si>
  <si>
    <t xml:space="preserve">      Дорожное хозяйство, дорожные фонды</t>
  </si>
  <si>
    <t>0409</t>
  </si>
  <si>
    <t xml:space="preserve">      Массовый спорт</t>
  </si>
  <si>
    <t>1102</t>
  </si>
  <si>
    <t xml:space="preserve">            Составление (изменение) списков кандидатов в присяжные заседатели федеральных судов общей юрисдикции в Российской Федерации</t>
  </si>
  <si>
    <t>0014000</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</si>
  <si>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2012 год (за счет средств местного бюджета)</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</si>
  <si>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2012 год (за счет средств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</si>
  <si>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</si>
  <si>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5250600</t>
  </si>
  <si>
    <t xml:space="preserve">              Бюджетные инвестиции</t>
  </si>
  <si>
    <t>003</t>
  </si>
  <si>
    <t xml:space="preserve">          Учреждения по обеспечению хозяйственного обслуживания</t>
  </si>
  <si>
    <t>0930000</t>
  </si>
  <si>
    <t>0939900</t>
  </si>
  <si>
    <t xml:space="preserve">        Дорожное хозяйство, дорожные фонды</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</si>
  <si>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</si>
  <si>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</si>
  <si>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</si>
  <si>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</si>
  <si>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межбюджетные трансферты, передаваемые бюджетам муниципальных районов (МО "Обуховское сельское поселение")</t>
  </si>
  <si>
    <t xml:space="preserve">     Прочие межбюджетные трансферты, передаваемые бюджетам муниципальных районов (МО "Галкинское сельское поселение")</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</si>
  <si>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</si>
  <si>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образования администрации муниципального образования Камышловский муниципальный район</t>
  </si>
  <si>
    <t xml:space="preserve">      Прочие доходы от оказания платных услуг (работ) получателями средств бюджетов муниципальных районов  </t>
  </si>
  <si>
    <t xml:space="preserve">      Прочие доходы от компенсации затрат бюджетов МР (в части возврата дебиторской задолженности прошлых лет)</t>
  </si>
  <si>
    <t xml:space="preserve">      Субсидии бюджетам муниципальных районов на модернизацию региональных систем общего образования</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</si>
  <si>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</si>
  <si>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используемого парка автобусов </t>
  </si>
  <si>
    <t xml:space="preserve">    Субсидии на организацию отдыха детей в каникулярное время </t>
  </si>
  <si>
    <t xml:space="preserve">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</si>
  <si>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 xml:space="preserve">     Субсидии местным бюджетам на доведение к 2013 году средней заработной платы педагогических работников в муниципальных дошкольных общеобразовательных учреждений до средней заработной платы в сфере общего образования в Свердловской области</t>
  </si>
  <si>
    <t xml:space="preserve">     Субвенции на выплату ежемесячного денежного вознаграждения за классное руководство в муниципальных образовательных учреждениях, перечень типов которых определен Правительством Российской Федерации</t>
  </si>
  <si>
    <t xml:space="preserve">     Межбюджетные трансферты на финансирование расходов, связанных с воспитанием и обучением детей инвалидов дошкольного возраста, проживающих в Свердловской области, на дому, в образовательных организациях дошкольного образования</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</si>
  <si>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</si>
  <si>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Отдел культуры, молодежной политики и спорта Администрации муниципального образования Камышловский муниципальный район</t>
  </si>
  <si>
    <t xml:space="preserve">    Субсидии на развитие материально-технической базы мкниципальных учреждений дополнительного образования детей-детско-юношеских спортивных школ и специализированных детско-юношеских спортивных школ олимпийского резерва</t>
  </si>
  <si>
    <t xml:space="preserve">     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</si>
  <si>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</si>
  <si>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ИТОГО ДОХОДОВ</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</si>
  <si>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Федерации(налог)</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</si>
  <si>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</si>
  <si>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Федерации(штрафы)</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</si>
  <si>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Федерации(прочие)</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</si>
  <si>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Федерации(налог)</t>
  </si>
  <si>
    <t>Программа "Развитие и модернизация объектов коммунальной инфраструктуры на территории муниципального образования Камышловский муниципальный район на 2012-2014 годы "</t>
  </si>
  <si>
    <t>Осуществление мероприятий по постановке на учет бесхозяйных автомобильных дорог, находящихся на территориях муниципальных образований в Свердловской области, и оформлению права собственности на них</t>
  </si>
  <si>
    <t>Капитальный ремонт и ремонт автомобильных дорог общего пользования местного значения населенных пунктов</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</si>
  <si>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</si>
  <si>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Подпрограмма «Подготовка документов территориального планирования, градостроительного зонирования и документации по планировке территории»</t>
  </si>
  <si>
    <t>Областная целевая программа "Энергосбережение  в Свердловской области" на 2011-2015 годы</t>
  </si>
  <si>
    <t>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(за иключением муниципальных общеобразовательных учреждений) в соответсвии с Соглашением</t>
  </si>
  <si>
    <t>Комплектование книжных фондов библиотек муниципальных образований и государственных библиотек городов Москвы и Санкт-Петербурга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</si>
  <si>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</si>
  <si>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Программа "Развитие культуры и искусства в Камышловском муниципальном районе" на 2012 - 2015 годы</t>
  </si>
  <si>
    <t>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t>
  </si>
  <si>
    <t>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t>
  </si>
  <si>
    <t xml:space="preserve">      Другие вопросы в области физической культуры и спорта</t>
  </si>
  <si>
    <t>1105</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</si>
  <si>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</si>
  <si>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</si>
  <si>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</si>
  <si>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</si>
  <si>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Прочие межбюджетные трансферты общего характера</t>
  </si>
  <si>
    <t>1403</t>
  </si>
  <si>
    <t>Утвержденные бюджетные назначения с учетом уточнений на 2012 год, в рублях</t>
  </si>
  <si>
    <t>в процентах к сумме средств, отраженных в графе 5</t>
  </si>
  <si>
    <t>Показатели исполнения расходов бюджета муниципального образования Камышловский муниципальный район за 2012 год по ведомственной структуре расходов местного бюджета</t>
  </si>
  <si>
    <t xml:space="preserve">    Камышловская районная территориальная избирательная комиссия</t>
  </si>
  <si>
    <t>029</t>
  </si>
  <si>
    <t xml:space="preserve">        Обеспечение проведения выборов и референдумов</t>
  </si>
  <si>
    <t xml:space="preserve">          Проведение выборов и референдумов</t>
  </si>
  <si>
    <t>0200000</t>
  </si>
  <si>
    <t xml:space="preserve">            Проведение выборов в представительные органы муниципального образования</t>
  </si>
  <si>
    <t>0200002</t>
  </si>
  <si>
    <t xml:space="preserve">    Администрация муниципального района</t>
  </si>
  <si>
    <t>901</t>
  </si>
  <si>
    <t xml:space="preserve">        Резервные фонды</t>
  </si>
  <si>
    <t xml:space="preserve">          Резервные фонды</t>
  </si>
  <si>
    <t>0700000</t>
  </si>
  <si>
    <t xml:space="preserve">            Резервные фонды местных администраций</t>
  </si>
  <si>
    <t>0700500</t>
  </si>
  <si>
    <t xml:space="preserve">              Прочие расходы</t>
  </si>
  <si>
    <t>013</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</si>
  <si>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</si>
  <si>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5250200</t>
  </si>
  <si>
    <t xml:space="preserve">            Осуществление государственного полномочия Свердловской области по созданию административных комиссий</t>
  </si>
  <si>
    <t>5250700</t>
  </si>
  <si>
    <t xml:space="preserve">            Содержание и ремонт объектов недвижимости, находящихся в казне муниципального образования</t>
  </si>
  <si>
    <t>0920313</t>
  </si>
  <si>
    <t xml:space="preserve">            Выполнение других обязательств государства в области здравоохранения</t>
  </si>
  <si>
    <t>0920314</t>
  </si>
  <si>
    <t xml:space="preserve">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t>
  </si>
  <si>
    <t>0920315</t>
  </si>
  <si>
    <t xml:space="preserve">            Программа "Развитие местного самоуправления  в Камышловском муниципальном  районе" на 2010-2012 годы</t>
  </si>
  <si>
    <t>7958900</t>
  </si>
  <si>
    <t xml:space="preserve">        Другие вопросы в области национальной безопасности и правоохранительной деятельности</t>
  </si>
  <si>
    <t xml:space="preserve">            Программа  "Профилактика правонарушений на территории муниципального образования Камышловский муниципальный район" на 2011 - 2013 годы</t>
  </si>
  <si>
    <t>7958500</t>
  </si>
  <si>
    <t xml:space="preserve">            Программа "Противодействие экстремизму и профилактика терроризма на территории муниципального образования Камышловский муниципальный район" на 2012-2014 годы</t>
  </si>
  <si>
    <t>7959600</t>
  </si>
  <si>
    <t>Приложение № 9</t>
  </si>
  <si>
    <t>Приложение № 8</t>
  </si>
  <si>
    <t>Показатели распределения дотаций из местного бюджета на выравнивание бюджетной обеспеченности поселений на 2012 год</t>
  </si>
  <si>
    <t>Номер сторо-ки</t>
  </si>
  <si>
    <t>Наименование показателя</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</si>
  <si>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</si>
  <si>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</si>
  <si>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</si>
  <si>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</si>
  <si>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</si>
  <si>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ВСЕГО на 2012 год</t>
  </si>
  <si>
    <t>Осуществление государственного полномочия по расчету и предоставлению дотаций бюджетам поселений за счет средств областного бюджета</t>
  </si>
  <si>
    <t>Выравнивание бюджетной обеспеченности</t>
  </si>
  <si>
    <t>план</t>
  </si>
  <si>
    <t>исполнение</t>
  </si>
  <si>
    <t>в процентах</t>
  </si>
  <si>
    <t>ИТОГО</t>
  </si>
  <si>
    <t xml:space="preserve">в процентах </t>
  </si>
  <si>
    <t>Приложение № 10</t>
  </si>
  <si>
    <t>90111107015050000120</t>
  </si>
  <si>
    <t>90111109045050000120</t>
  </si>
  <si>
    <t xml:space="preserve">     Плата за пользование жилыми помещениями (плата за наем) муниципального жилищного фонда муниципальных районов</t>
  </si>
  <si>
    <t xml:space="preserve">     Доходы от сдачи в аренду движимого имущества, находящегося в казне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</si>
  <si>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ПЛАТЕЖИ ПРИ ПОЛЬЗОВАНИИ ПРИРОДНЫМИ РЕСУРСАМИ</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</si>
  <si>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</si>
  <si>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</si>
  <si>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выбросы загрязняющих веществ в водные объекты</t>
  </si>
  <si>
    <t xml:space="preserve">     Плата за размещение отходов производства и потребления</t>
  </si>
  <si>
    <t xml:space="preserve">     Плата за иные виды негативного воздействия на окружающую среду</t>
  </si>
  <si>
    <t>00011300000000000000</t>
  </si>
  <si>
    <t xml:space="preserve">     ДОХОДЫ ОТ ОКАЗАНИЯ ПЛАТНЫХ УСЛУГ И КОМПЕНСАЦИИ ЗАТРАТ ГОСУДАРСТВА</t>
  </si>
  <si>
    <t>00011301995050000130</t>
  </si>
  <si>
    <t xml:space="preserve">      Плата за содержание детей в казенных муниципальных дошкольных общеобразовательных учреждениях</t>
  </si>
  <si>
    <t xml:space="preserve">      Плата за питание учащихся в казенных муниципальных общеобразовательных школах  </t>
  </si>
  <si>
    <t xml:space="preserve">      Прочие доходы от оказания платных услуг(работ) получателями средств бюджетов муниципальных районов </t>
  </si>
  <si>
    <t>Прочие доходы от компенсации затрат бюджетов МР (в части возврата дебиторской задолженности прошлых лет)</t>
  </si>
  <si>
    <t xml:space="preserve">    ДОХОДЫ ОТ ПРОДАЖИ МАТЕРИАЛЬНЫХ И НЕМАТЕРИАЛЬНЫХ АКТИВОВ</t>
  </si>
  <si>
    <t>90111402052050000440</t>
  </si>
  <si>
    <t>90111406013100000430</t>
  </si>
  <si>
    <t>00011600000000000000</t>
  </si>
  <si>
    <t xml:space="preserve">    ШТРАФЫ, САНКЦИИ,ВОЗМЕЩЕНИЕ УЩЕРБА</t>
  </si>
  <si>
    <t>00411633050050000140</t>
  </si>
  <si>
    <t>04511690050050000140</t>
  </si>
  <si>
    <t>90111690050050000140</t>
  </si>
  <si>
    <t>17711690050050000140</t>
  </si>
  <si>
    <t xml:space="preserve">    ПРОЧИЕ НЕНАЛОГОВЫЕ ДОХОДЫ</t>
  </si>
  <si>
    <t>90111701050050000180</t>
  </si>
  <si>
    <t xml:space="preserve">    Невыясненные поступления, зачисляемые в бюджеты муниципальных районов</t>
  </si>
  <si>
    <t>90611701050050000180</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</si>
  <si>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</si>
  <si>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</si>
  <si>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</si>
  <si>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</si>
  <si>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</si>
  <si>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</si>
  <si>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</si>
  <si>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</si>
  <si>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</si>
  <si>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90120202009050000151</t>
  </si>
  <si>
    <t>00020202051050000151</t>
  </si>
  <si>
    <t xml:space="preserve">     Субсидии бюджетам муниципальных районов на реализацию федеральных целевых программ, в том числе:</t>
  </si>
  <si>
    <t>90120202051050000151</t>
  </si>
  <si>
    <t>00020202085050000151</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</si>
  <si>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(ОБ), в том числе:</t>
  </si>
  <si>
    <t>90120202085050000151</t>
  </si>
  <si>
    <t xml:space="preserve">      Субсидии на проведение мероприятий по улучшению жилищных условий граждан, проживающих в сельской местности </t>
  </si>
  <si>
    <t xml:space="preserve">      Субсидии на проведение мероприятий по обеспечению жильем молодых семей и молодых специалистов, проживающих и работающих в сельской местности </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</si>
  <si>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(ФБ), в том числе:</t>
  </si>
  <si>
    <t xml:space="preserve">Субсидии на проведение мероприятий по улучшению жилищных условий граждан, проживающих в сельской местности, в рамках федеральной целевой программы "Социальное развитие села до 2013 года" </t>
  </si>
  <si>
    <t xml:space="preserve">Субсидии на проведение мероприятий по обеспечению жильем молодых семей и молодых специалистов, проживающих и работающих в сельской местности, в рамках федеральной целевой программы "Социальное развитие села до 2013 года" </t>
  </si>
  <si>
    <t>90120202088050001151</t>
  </si>
  <si>
    <t>90120202089050001151</t>
  </si>
  <si>
    <t>00020202999050000151</t>
  </si>
  <si>
    <t xml:space="preserve">      Прочие субсидии бюджетам муниципальных районов, в том числе:</t>
  </si>
  <si>
    <t>90620202999050000151</t>
  </si>
  <si>
    <t>90120202999050000151</t>
  </si>
  <si>
    <t xml:space="preserve">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t>
  </si>
  <si>
    <t xml:space="preserve">     Субсидии на организацию отдыха детей в каникулярное время </t>
  </si>
  <si>
    <t xml:space="preserve">    Субсидии на подготовку документов территориального планирования, градостроительного зонирования и документации по планировке территорий </t>
  </si>
  <si>
    <t>90820202999050000151</t>
  </si>
  <si>
    <t>00020203000000000151</t>
  </si>
  <si>
    <t xml:space="preserve">     СУБВЕНЦИИ БЮДЖЕТАМ СУБЪЕКТОВ РФ И МУНИЦИПАЛЬНЫХ ОБРАЗОВАНИЙ</t>
  </si>
  <si>
    <t>90120203001050000151</t>
  </si>
  <si>
    <t>90120203015050000151</t>
  </si>
  <si>
    <t>90620203021050000151</t>
  </si>
  <si>
    <t>90120203022050000151</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</si>
  <si>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</si>
  <si>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</si>
  <si>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</si>
  <si>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00020203999050000151</t>
  </si>
  <si>
    <t xml:space="preserve">      Прочие субвенции бюджетам муниципальных районов, в том числе:</t>
  </si>
  <si>
    <t>90620203999050000151</t>
  </si>
  <si>
    <t>00020204000000000151</t>
  </si>
  <si>
    <t xml:space="preserve">      ИНЫЕ МЕЖБЮДЖЕТНЫЕ ТРАНСФЕРТЫ</t>
  </si>
  <si>
    <t>00020204014050000151</t>
  </si>
  <si>
    <t xml:space="preserve">      Межбюджетные трансферты,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t>
  </si>
  <si>
    <t>90120204014050000151</t>
  </si>
  <si>
    <t>90820204025050000151</t>
  </si>
  <si>
    <t>90820204041050000151</t>
  </si>
  <si>
    <t>00020204000050000151</t>
  </si>
  <si>
    <t>90620204999050000151</t>
  </si>
  <si>
    <t xml:space="preserve">     Межбюджетные трансферты на финансирование расходов, связанных с воспитанием и обучением детей- инвалидов дошкольного возраста, проживающих в Свердловской области, на дому, в образовательных организациях дошкольного образования</t>
  </si>
  <si>
    <t>90120204999050000151</t>
  </si>
  <si>
    <t>00021900000000000000</t>
  </si>
  <si>
    <t xml:space="preserve">   ВОЗВРАТ ОСТАТКОВ СУБСИДИЙ, СУБВЕНЦИЙ И ИНЫХ МЕЖБЮДЖЕТНЫХ ТРАНСФЕРТОВ, ИМЕЮЩИХ ЦЕЛЕВОЕ НАЗНАЧЕНИЕ, ПРОШЛЫХ ЛЕТ</t>
  </si>
  <si>
    <t>90121905000050000151</t>
  </si>
  <si>
    <t>90621905000050000151</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</si>
  <si>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</si>
  <si>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0"/>
        <rFont val="Arial Cyr"/>
        <family val="0"/>
      </rPr>
      <t>из них:</t>
    </r>
  </si>
  <si>
    <r>
      <t xml:space="preserve">      Прочие доходы от оказания платных услуг (работ) получателями средств бюджетов муниципальных районов, </t>
    </r>
    <r>
      <rPr>
        <sz val="10"/>
        <rFont val="Arial Cyr"/>
        <family val="0"/>
      </rPr>
      <t>из них</t>
    </r>
    <r>
      <rPr>
        <b/>
        <sz val="10"/>
        <rFont val="Arial Cyr"/>
        <family val="0"/>
      </rPr>
      <t xml:space="preserve">: </t>
    </r>
  </si>
  <si>
    <r>
      <t xml:space="preserve">      Прочие межбюджетные трансферты, передаваемые бюджетам муниципальных районов, </t>
    </r>
    <r>
      <rPr>
        <sz val="10"/>
        <rFont val="Arial Cyr"/>
        <family val="0"/>
      </rPr>
      <t>из них:</t>
    </r>
  </si>
  <si>
    <t>от 23 мая 2013 г. №107</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</si>
</sst>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 numFmtId="188" formatCode="#,##0.0_ ;[Red]\-#,##0.0\ "/>
    <numFmt numFmtId="189" formatCode="#,##0.00000"/>
  </numFmts>
  <fonts count="36">
    <font>
      <sz val="10"/>
      <name val="Arial"/>
      <family val="0"/>
    </font>
    <font>
      <sz val="10"/>
      <name val="Arial Cyr"/>
      <family val="0"/>
    </font>
    <font>
      <sz val="8"/>
      <name val="Times New Roman"/>
      <family val="1"/>
    </font>
    <font>
      <b/>
      <sz val="8"/>
      <name val="Times New Roman"/>
      <family val="1"/>
    </font>
    <font>
      <b/>
      <sz val="10"/>
      <name val="Arial Cyr"/>
      <family val="0"/>
    </font>
    <font>
      <sz val="10"/>
      <name val="Times New Roman"/>
      <family val="1"/>
    </font>
    <font>
      <b/>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Times New Roman"/>
      <family val="1"/>
    </font>
    <font>
      <b/>
      <sz val="11"/>
      <name val="Times New Roman"/>
      <family val="1"/>
    </font>
    <font>
      <sz val="11"/>
      <name val="Arial"/>
      <family val="0"/>
    </font>
    <font>
      <b/>
      <sz val="12"/>
      <name val="Times New Roman"/>
      <family val="1"/>
    </font>
    <font>
      <b/>
      <sz val="10"/>
      <name val="Arial"/>
      <family val="0"/>
    </font>
    <font>
      <sz val="11"/>
      <name val="Times New Roman"/>
      <family val="1"/>
    </font>
    <font>
      <b/>
      <sz val="12"/>
      <name val="Arial Cyr"/>
      <family val="0"/>
    </font>
    <font>
      <sz val="8"/>
      <name val="Arial Cyr"/>
      <family val="0"/>
    </font>
    <font>
      <i/>
      <sz val="10"/>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1"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cellStyleXfs>
  <cellXfs count="217">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181" fontId="2" fillId="0" borderId="0" xfId="0" applyNumberFormat="1" applyFont="1" applyFill="1" applyAlignment="1">
      <alignment/>
    </xf>
    <xf numFmtId="0" fontId="2" fillId="0" borderId="0" xfId="0" applyFont="1" applyFill="1" applyAlignment="1">
      <alignment horizontal="right"/>
    </xf>
    <xf numFmtId="0" fontId="2" fillId="0" borderId="10" xfId="0" applyFont="1" applyFill="1" applyBorder="1" applyAlignment="1">
      <alignment horizontal="center"/>
    </xf>
    <xf numFmtId="0" fontId="2" fillId="0" borderId="10" xfId="0"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shrinkToFit="1"/>
    </xf>
    <xf numFmtId="0" fontId="2" fillId="0" borderId="0" xfId="0" applyFont="1" applyFill="1" applyAlignment="1">
      <alignment horizontal="center" vertical="center"/>
    </xf>
    <xf numFmtId="4" fontId="2" fillId="0" borderId="0" xfId="0" applyNumberFormat="1" applyFont="1" applyFill="1" applyAlignment="1">
      <alignment/>
    </xf>
    <xf numFmtId="0" fontId="1" fillId="24" borderId="10" xfId="55" applyFont="1" applyFill="1" applyBorder="1" applyAlignment="1">
      <alignment vertical="top" wrapText="1"/>
      <protection/>
    </xf>
    <xf numFmtId="4" fontId="1" fillId="6" borderId="10" xfId="55" applyNumberFormat="1" applyFont="1" applyFill="1" applyBorder="1" applyAlignment="1">
      <alignment horizontal="right" vertical="top" shrinkToFit="1"/>
      <protection/>
    </xf>
    <xf numFmtId="4" fontId="4" fillId="22" borderId="12" xfId="55" applyNumberFormat="1" applyFont="1" applyFill="1" applyBorder="1" applyAlignment="1">
      <alignment horizontal="right" vertical="top" shrinkToFit="1"/>
      <protection/>
    </xf>
    <xf numFmtId="0" fontId="1" fillId="24" borderId="10" xfId="56" applyFont="1" applyFill="1" applyBorder="1" applyAlignment="1">
      <alignment vertical="top" wrapText="1"/>
      <protection/>
    </xf>
    <xf numFmtId="4" fontId="1" fillId="6" borderId="10" xfId="56" applyNumberFormat="1" applyFont="1" applyFill="1" applyBorder="1" applyAlignment="1">
      <alignment horizontal="right" vertical="top" shrinkToFit="1"/>
      <protection/>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center"/>
    </xf>
    <xf numFmtId="4" fontId="4" fillId="22" borderId="12" xfId="56" applyNumberFormat="1" applyFont="1" applyFill="1" applyBorder="1" applyAlignment="1">
      <alignment horizontal="right" vertical="top" shrinkToFit="1"/>
      <protection/>
    </xf>
    <xf numFmtId="4" fontId="7" fillId="0" borderId="10" xfId="0" applyNumberFormat="1" applyFont="1" applyBorder="1" applyAlignment="1">
      <alignment horizontal="right"/>
    </xf>
    <xf numFmtId="4" fontId="7" fillId="0" borderId="10" xfId="0" applyNumberFormat="1" applyFont="1" applyFill="1" applyBorder="1" applyAlignment="1">
      <alignment horizontal="right"/>
    </xf>
    <xf numFmtId="4" fontId="7" fillId="0" borderId="10" xfId="0" applyNumberFormat="1" applyFont="1" applyBorder="1" applyAlignment="1">
      <alignment horizontal="right" wrapText="1"/>
    </xf>
    <xf numFmtId="4" fontId="27" fillId="0" borderId="10" xfId="0" applyNumberFormat="1" applyFont="1" applyBorder="1" applyAlignment="1">
      <alignment horizontal="right"/>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0" fontId="5" fillId="0" borderId="10" xfId="0" applyFont="1" applyBorder="1" applyAlignment="1">
      <alignment horizontal="center" vertical="top" wrapText="1"/>
    </xf>
    <xf numFmtId="4" fontId="5" fillId="0" borderId="10" xfId="0" applyNumberFormat="1" applyFont="1" applyBorder="1" applyAlignment="1">
      <alignment horizontal="right"/>
    </xf>
    <xf numFmtId="4" fontId="5" fillId="0" borderId="10" xfId="0" applyNumberFormat="1" applyFont="1" applyBorder="1" applyAlignment="1">
      <alignment horizontal="right" wrapText="1"/>
    </xf>
    <xf numFmtId="4" fontId="6" fillId="0" borderId="10" xfId="0" applyNumberFormat="1" applyFont="1" applyBorder="1" applyAlignment="1">
      <alignment horizontal="right"/>
    </xf>
    <xf numFmtId="0" fontId="3" fillId="25" borderId="10" xfId="0" applyFont="1" applyFill="1" applyBorder="1" applyAlignment="1">
      <alignment horizontal="center"/>
    </xf>
    <xf numFmtId="0" fontId="4" fillId="25" borderId="10" xfId="56" applyFont="1" applyFill="1" applyBorder="1" applyAlignment="1">
      <alignment vertical="top" wrapText="1"/>
      <protection/>
    </xf>
    <xf numFmtId="49" fontId="4" fillId="25" borderId="10" xfId="56" applyNumberFormat="1" applyFont="1" applyFill="1" applyBorder="1" applyAlignment="1">
      <alignment horizontal="center" vertical="top" shrinkToFit="1"/>
      <protection/>
    </xf>
    <xf numFmtId="4" fontId="4" fillId="25" borderId="10" xfId="56" applyNumberFormat="1" applyFont="1" applyFill="1" applyBorder="1" applyAlignment="1">
      <alignment horizontal="right" vertical="top" shrinkToFit="1"/>
      <protection/>
    </xf>
    <xf numFmtId="0" fontId="4" fillId="24" borderId="10" xfId="57" applyFont="1" applyFill="1" applyBorder="1" applyAlignment="1">
      <alignment vertical="top" wrapText="1"/>
      <protection/>
    </xf>
    <xf numFmtId="0" fontId="1" fillId="24" borderId="10" xfId="57" applyFont="1" applyFill="1" applyBorder="1" applyAlignment="1">
      <alignment vertical="top" wrapText="1"/>
      <protection/>
    </xf>
    <xf numFmtId="49" fontId="1" fillId="24" borderId="10" xfId="57" applyNumberFormat="1" applyFill="1" applyBorder="1" applyAlignment="1">
      <alignment horizontal="center" vertical="top" shrinkToFit="1"/>
      <protection/>
    </xf>
    <xf numFmtId="4" fontId="4" fillId="6" borderId="10" xfId="57" applyNumberFormat="1" applyFont="1" applyFill="1" applyBorder="1" applyAlignment="1">
      <alignment horizontal="right" vertical="top" shrinkToFit="1"/>
      <protection/>
    </xf>
    <xf numFmtId="4" fontId="4" fillId="22" borderId="12" xfId="57" applyNumberFormat="1" applyFont="1" applyFill="1" applyBorder="1" applyAlignment="1">
      <alignment horizontal="right" vertical="top" shrinkToFit="1"/>
      <protection/>
    </xf>
    <xf numFmtId="4" fontId="1" fillId="6" borderId="10" xfId="57" applyNumberFormat="1" applyFont="1" applyFill="1" applyBorder="1" applyAlignment="1">
      <alignment horizontal="right" vertical="top" shrinkToFit="1"/>
      <protection/>
    </xf>
    <xf numFmtId="0" fontId="28" fillId="0" borderId="0" xfId="0" applyFont="1" applyFill="1" applyAlignment="1">
      <alignment horizontal="right"/>
    </xf>
    <xf numFmtId="0" fontId="4" fillId="25" borderId="10" xfId="57" applyFont="1" applyFill="1" applyBorder="1" applyAlignment="1">
      <alignment vertical="top" wrapText="1"/>
      <protection/>
    </xf>
    <xf numFmtId="49" fontId="4" fillId="25" borderId="10" xfId="57" applyNumberFormat="1" applyFont="1" applyFill="1" applyBorder="1" applyAlignment="1">
      <alignment horizontal="center" vertical="top" shrinkToFit="1"/>
      <protection/>
    </xf>
    <xf numFmtId="4" fontId="4" fillId="25" borderId="10" xfId="57" applyNumberFormat="1" applyFont="1" applyFill="1" applyBorder="1" applyAlignment="1">
      <alignment horizontal="right" vertical="top" shrinkToFit="1"/>
      <protection/>
    </xf>
    <xf numFmtId="0" fontId="3" fillId="0" borderId="10" xfId="0" applyFont="1" applyFill="1" applyBorder="1" applyAlignment="1">
      <alignment horizontal="center"/>
    </xf>
    <xf numFmtId="49" fontId="4" fillId="24" borderId="10" xfId="57" applyNumberFormat="1" applyFont="1" applyFill="1" applyBorder="1" applyAlignment="1">
      <alignment horizontal="center" vertical="top" shrinkToFit="1"/>
      <protection/>
    </xf>
    <xf numFmtId="0" fontId="7" fillId="0" borderId="0" xfId="0" applyFont="1" applyFill="1" applyAlignment="1">
      <alignment horizontal="right"/>
    </xf>
    <xf numFmtId="0" fontId="7" fillId="0" borderId="0" xfId="0" applyFont="1" applyFill="1" applyAlignment="1">
      <alignment/>
    </xf>
    <xf numFmtId="0" fontId="4" fillId="24" borderId="10" xfId="55" applyFont="1" applyFill="1" applyBorder="1" applyAlignment="1">
      <alignment vertical="top" wrapText="1"/>
      <protection/>
    </xf>
    <xf numFmtId="49" fontId="1" fillId="24" borderId="10" xfId="55" applyNumberFormat="1" applyFill="1" applyBorder="1" applyAlignment="1">
      <alignment horizontal="center" vertical="top" shrinkToFit="1"/>
      <protection/>
    </xf>
    <xf numFmtId="4" fontId="4" fillId="6" borderId="10" xfId="55" applyNumberFormat="1" applyFont="1" applyFill="1" applyBorder="1" applyAlignment="1">
      <alignment horizontal="right" vertical="top" shrinkToFit="1"/>
      <protection/>
    </xf>
    <xf numFmtId="49" fontId="4" fillId="24" borderId="10" xfId="55" applyNumberFormat="1" applyFont="1" applyFill="1" applyBorder="1" applyAlignment="1">
      <alignment horizontal="center" vertical="top" shrinkToFit="1"/>
      <protection/>
    </xf>
    <xf numFmtId="0" fontId="6" fillId="0" borderId="0" xfId="0" applyFont="1" applyFill="1" applyAlignment="1">
      <alignment horizontal="right"/>
    </xf>
    <xf numFmtId="0" fontId="4" fillId="24" borderId="10" xfId="56" applyFont="1" applyFill="1" applyBorder="1" applyAlignment="1">
      <alignment vertical="top" wrapText="1"/>
      <protection/>
    </xf>
    <xf numFmtId="4" fontId="4" fillId="6" borderId="10" xfId="56" applyNumberFormat="1" applyFont="1" applyFill="1" applyBorder="1" applyAlignment="1">
      <alignment horizontal="right" vertical="top" shrinkToFit="1"/>
      <protection/>
    </xf>
    <xf numFmtId="49" fontId="4" fillId="24" borderId="10" xfId="56" applyNumberFormat="1" applyFont="1" applyFill="1" applyBorder="1" applyAlignment="1">
      <alignment horizontal="center" vertical="top" shrinkToFit="1"/>
      <protection/>
    </xf>
    <xf numFmtId="0" fontId="3" fillId="0" borderId="0" xfId="0" applyFont="1" applyFill="1" applyAlignment="1">
      <alignment/>
    </xf>
    <xf numFmtId="0" fontId="5" fillId="0" borderId="0" xfId="58" applyFont="1" applyFill="1" applyAlignment="1">
      <alignment horizontal="right"/>
      <protection/>
    </xf>
    <xf numFmtId="49" fontId="1" fillId="24" borderId="10" xfId="56" applyNumberFormat="1" applyFont="1" applyFill="1" applyBorder="1" applyAlignment="1">
      <alignment horizontal="center" vertical="top" shrinkToFit="1"/>
      <protection/>
    </xf>
    <xf numFmtId="0" fontId="5" fillId="0" borderId="0" xfId="0" applyFont="1" applyFill="1" applyAlignment="1">
      <alignment horizontal="right"/>
    </xf>
    <xf numFmtId="4" fontId="1" fillId="25" borderId="10" xfId="56" applyNumberFormat="1" applyFont="1" applyFill="1" applyBorder="1" applyAlignment="1">
      <alignment horizontal="right" vertical="top" shrinkToFit="1"/>
      <protection/>
    </xf>
    <xf numFmtId="0" fontId="7" fillId="0" borderId="0" xfId="58" applyFont="1" applyFill="1" applyAlignment="1">
      <alignment horizontal="right"/>
      <protection/>
    </xf>
    <xf numFmtId="0" fontId="7" fillId="0" borderId="10" xfId="0" applyFont="1" applyBorder="1" applyAlignment="1">
      <alignment horizontal="left" vertical="top" wrapText="1"/>
    </xf>
    <xf numFmtId="0" fontId="2" fillId="0" borderId="10" xfId="0" applyFont="1" applyBorder="1" applyAlignment="1">
      <alignment horizontal="center" vertical="top" wrapText="1"/>
    </xf>
    <xf numFmtId="0" fontId="7" fillId="0" borderId="10" xfId="0" applyFont="1" applyFill="1" applyBorder="1" applyAlignment="1">
      <alignment horizontal="left" vertical="top" wrapText="1"/>
    </xf>
    <xf numFmtId="0" fontId="27" fillId="0" borderId="10" xfId="0" applyFont="1" applyBorder="1" applyAlignment="1">
      <alignment horizontal="left" vertical="top" wrapText="1"/>
    </xf>
    <xf numFmtId="0" fontId="2" fillId="0" borderId="10" xfId="0" applyFont="1" applyFill="1" applyBorder="1" applyAlignment="1">
      <alignment horizontal="center" wrapText="1"/>
    </xf>
    <xf numFmtId="0" fontId="5" fillId="0" borderId="10" xfId="0" applyFont="1" applyFill="1" applyBorder="1" applyAlignment="1">
      <alignment wrapText="1"/>
    </xf>
    <xf numFmtId="0" fontId="2" fillId="7" borderId="10" xfId="0" applyFont="1" applyFill="1" applyBorder="1" applyAlignment="1">
      <alignment horizontal="center"/>
    </xf>
    <xf numFmtId="0" fontId="6" fillId="7" borderId="10" xfId="0" applyFont="1" applyFill="1" applyBorder="1" applyAlignment="1">
      <alignment horizontal="center" wrapText="1"/>
    </xf>
    <xf numFmtId="4" fontId="2" fillId="0" borderId="10" xfId="0" applyNumberFormat="1" applyFont="1" applyFill="1" applyBorder="1" applyAlignment="1">
      <alignment/>
    </xf>
    <xf numFmtId="4" fontId="3" fillId="7" borderId="10" xfId="0" applyNumberFormat="1" applyFont="1" applyFill="1" applyBorder="1" applyAlignment="1">
      <alignment/>
    </xf>
    <xf numFmtId="4" fontId="3" fillId="0" borderId="10" xfId="0" applyNumberFormat="1" applyFont="1" applyFill="1" applyBorder="1" applyAlignment="1">
      <alignment/>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28" fillId="0" borderId="0" xfId="0" applyFont="1" applyAlignment="1">
      <alignment horizontal="center" vertical="top" wrapText="1"/>
    </xf>
    <xf numFmtId="0" fontId="3" fillId="7" borderId="10" xfId="0" applyFont="1" applyFill="1" applyBorder="1" applyAlignment="1">
      <alignment horizontal="center" vertical="center" wrapText="1"/>
    </xf>
    <xf numFmtId="4" fontId="2" fillId="0" borderId="13" xfId="0" applyNumberFormat="1" applyFont="1" applyFill="1" applyBorder="1" applyAlignment="1">
      <alignment/>
    </xf>
    <xf numFmtId="10" fontId="2" fillId="0" borderId="10" xfId="0" applyNumberFormat="1" applyFont="1" applyFill="1" applyBorder="1" applyAlignment="1">
      <alignment/>
    </xf>
    <xf numFmtId="4" fontId="3" fillId="7" borderId="13" xfId="0" applyNumberFormat="1" applyFont="1" applyFill="1" applyBorder="1" applyAlignment="1">
      <alignment/>
    </xf>
    <xf numFmtId="10" fontId="3" fillId="7" borderId="10" xfId="0" applyNumberFormat="1" applyFont="1" applyFill="1" applyBorder="1" applyAlignment="1">
      <alignment/>
    </xf>
    <xf numFmtId="4" fontId="2" fillId="0" borderId="14" xfId="0" applyNumberFormat="1" applyFont="1" applyFill="1" applyBorder="1" applyAlignment="1">
      <alignment/>
    </xf>
    <xf numFmtId="4" fontId="7" fillId="0" borderId="10" xfId="0" applyNumberFormat="1" applyFont="1" applyFill="1" applyBorder="1" applyAlignment="1">
      <alignment/>
    </xf>
    <xf numFmtId="4" fontId="7" fillId="0" borderId="14" xfId="0" applyNumberFormat="1" applyFont="1" applyFill="1" applyBorder="1" applyAlignment="1">
      <alignment/>
    </xf>
    <xf numFmtId="0" fontId="5" fillId="0" borderId="10" xfId="0" applyNumberFormat="1" applyFont="1" applyFill="1" applyBorder="1" applyAlignment="1">
      <alignment horizontal="left" vertical="center" wrapText="1"/>
    </xf>
    <xf numFmtId="0" fontId="32" fillId="0" borderId="10" xfId="0" applyNumberFormat="1" applyFont="1" applyFill="1" applyBorder="1" applyAlignment="1">
      <alignment horizontal="left" vertical="center" wrapText="1"/>
    </xf>
    <xf numFmtId="0" fontId="5" fillId="0" borderId="10" xfId="0" applyFont="1" applyFill="1" applyBorder="1" applyAlignment="1">
      <alignment vertical="top" wrapText="1"/>
    </xf>
    <xf numFmtId="0" fontId="1" fillId="0" borderId="0" xfId="53">
      <alignment/>
      <protection/>
    </xf>
    <xf numFmtId="0" fontId="33" fillId="26" borderId="0" xfId="53" applyFont="1" applyFill="1" applyAlignment="1">
      <alignment horizontal="center" wrapText="1"/>
      <protection/>
    </xf>
    <xf numFmtId="0" fontId="33" fillId="26" borderId="0" xfId="53" applyFont="1" applyFill="1" applyAlignment="1">
      <alignment horizontal="center"/>
      <protection/>
    </xf>
    <xf numFmtId="49" fontId="31" fillId="4" borderId="10" xfId="53" applyNumberFormat="1" applyFont="1" applyFill="1" applyBorder="1" applyAlignment="1">
      <alignment horizontal="center" vertical="top" wrapText="1"/>
      <protection/>
    </xf>
    <xf numFmtId="4" fontId="4" fillId="4" borderId="10" xfId="53" applyNumberFormat="1" applyFont="1" applyFill="1" applyBorder="1" applyAlignment="1">
      <alignment horizontal="right" vertical="top" shrinkToFit="1"/>
      <protection/>
    </xf>
    <xf numFmtId="10" fontId="4" fillId="4" borderId="10" xfId="53" applyNumberFormat="1" applyFont="1" applyFill="1" applyBorder="1" applyAlignment="1">
      <alignment horizontal="right" vertical="top" wrapText="1"/>
      <protection/>
    </xf>
    <xf numFmtId="49" fontId="1" fillId="26" borderId="10" xfId="53" applyNumberFormat="1" applyFill="1" applyBorder="1" applyAlignment="1">
      <alignment horizontal="center" vertical="top" shrinkToFit="1"/>
      <protection/>
    </xf>
    <xf numFmtId="4" fontId="1" fillId="26" borderId="10" xfId="53" applyNumberFormat="1" applyFont="1" applyFill="1" applyBorder="1" applyAlignment="1">
      <alignment horizontal="right" vertical="top" shrinkToFit="1"/>
      <protection/>
    </xf>
    <xf numFmtId="10" fontId="4" fillId="26" borderId="10" xfId="53" applyNumberFormat="1" applyFont="1" applyFill="1" applyBorder="1" applyAlignment="1">
      <alignment horizontal="right" vertical="top" wrapText="1"/>
      <protection/>
    </xf>
    <xf numFmtId="49" fontId="4" fillId="4" borderId="10" xfId="53" applyNumberFormat="1" applyFont="1" applyFill="1" applyBorder="1" applyAlignment="1">
      <alignment horizontal="center" vertical="top" shrinkToFit="1"/>
      <protection/>
    </xf>
    <xf numFmtId="4" fontId="4" fillId="4" borderId="10" xfId="53" applyNumberFormat="1" applyFont="1" applyFill="1" applyBorder="1" applyAlignment="1">
      <alignment horizontal="right" vertical="top" wrapText="1"/>
      <protection/>
    </xf>
    <xf numFmtId="49" fontId="1" fillId="4" borderId="10" xfId="53" applyNumberFormat="1" applyFill="1" applyBorder="1" applyAlignment="1">
      <alignment horizontal="center" vertical="top" shrinkToFit="1"/>
      <protection/>
    </xf>
    <xf numFmtId="4" fontId="1" fillId="0" borderId="0" xfId="53" applyNumberFormat="1">
      <alignment/>
      <protection/>
    </xf>
    <xf numFmtId="4" fontId="1" fillId="26" borderId="10" xfId="53" applyNumberFormat="1" applyFill="1" applyBorder="1" applyAlignment="1">
      <alignment horizontal="right" vertical="top" shrinkToFit="1"/>
      <protection/>
    </xf>
    <xf numFmtId="49" fontId="1" fillId="0" borderId="10" xfId="53" applyNumberFormat="1" applyFill="1" applyBorder="1" applyAlignment="1">
      <alignment horizontal="center" vertical="top" shrinkToFit="1"/>
      <protection/>
    </xf>
    <xf numFmtId="4" fontId="1" fillId="0" borderId="10" xfId="53" applyNumberFormat="1" applyFont="1" applyFill="1" applyBorder="1" applyAlignment="1">
      <alignment horizontal="right" vertical="top" shrinkToFit="1"/>
      <protection/>
    </xf>
    <xf numFmtId="4" fontId="4" fillId="26" borderId="10" xfId="53" applyNumberFormat="1" applyFont="1" applyFill="1" applyBorder="1" applyAlignment="1">
      <alignment horizontal="right" vertical="top" shrinkToFit="1"/>
      <protection/>
    </xf>
    <xf numFmtId="0" fontId="1" fillId="26" borderId="0" xfId="53" applyFill="1">
      <alignment/>
      <protection/>
    </xf>
    <xf numFmtId="0" fontId="4" fillId="4" borderId="10" xfId="0" applyFont="1" applyFill="1" applyBorder="1" applyAlignment="1">
      <alignment horizontal="left" vertical="top" wrapText="1"/>
    </xf>
    <xf numFmtId="0" fontId="1" fillId="26" borderId="10" xfId="0" applyFont="1" applyFill="1" applyBorder="1" applyAlignment="1">
      <alignment horizontal="left" vertical="top" wrapText="1"/>
    </xf>
    <xf numFmtId="0" fontId="31" fillId="4" borderId="10" xfId="0" applyFont="1" applyFill="1" applyBorder="1" applyAlignment="1">
      <alignment horizontal="justify" vertical="top" wrapText="1"/>
    </xf>
    <xf numFmtId="0" fontId="0" fillId="26" borderId="10" xfId="0" applyFill="1" applyBorder="1" applyAlignment="1">
      <alignment horizontal="left" vertical="top" wrapText="1"/>
    </xf>
    <xf numFmtId="0" fontId="4" fillId="4" borderId="15" xfId="0" applyFont="1" applyFill="1" applyBorder="1" applyAlignment="1">
      <alignment horizontal="left" vertical="top" wrapText="1"/>
    </xf>
    <xf numFmtId="0" fontId="0" fillId="26" borderId="10" xfId="0" applyNumberFormat="1" applyFill="1" applyBorder="1" applyAlignment="1">
      <alignment horizontal="left" vertical="top" wrapText="1"/>
    </xf>
    <xf numFmtId="0" fontId="0" fillId="26" borderId="16" xfId="0" applyNumberFormat="1" applyFill="1" applyBorder="1" applyAlignment="1">
      <alignment horizontal="left" vertical="top" wrapText="1"/>
    </xf>
    <xf numFmtId="0" fontId="0" fillId="0" borderId="10" xfId="0" applyFill="1" applyBorder="1" applyAlignment="1">
      <alignment horizontal="left" vertical="top" wrapText="1"/>
    </xf>
    <xf numFmtId="0" fontId="0" fillId="26" borderId="16" xfId="0" applyFill="1" applyBorder="1" applyAlignment="1">
      <alignment horizontal="left" vertical="top" wrapText="1"/>
    </xf>
    <xf numFmtId="0" fontId="5" fillId="0" borderId="0" xfId="54" applyFont="1" applyFill="1" applyAlignment="1">
      <alignment horizontal="center"/>
      <protection/>
    </xf>
    <xf numFmtId="0" fontId="5" fillId="0" borderId="0" xfId="54" applyFont="1" applyFill="1" applyAlignment="1">
      <alignment horizontal="right"/>
      <protection/>
    </xf>
    <xf numFmtId="0" fontId="1" fillId="0" borderId="0" xfId="54">
      <alignment/>
      <protection/>
    </xf>
    <xf numFmtId="0" fontId="5" fillId="0" borderId="0" xfId="54" applyFont="1" applyFill="1" applyAlignment="1">
      <alignment wrapText="1"/>
      <protection/>
    </xf>
    <xf numFmtId="0" fontId="6" fillId="0" borderId="10" xfId="54" applyFont="1" applyFill="1" applyBorder="1" applyAlignment="1">
      <alignment horizontal="center"/>
      <protection/>
    </xf>
    <xf numFmtId="49" fontId="4" fillId="0" borderId="10" xfId="54" applyNumberFormat="1" applyFont="1" applyFill="1" applyBorder="1" applyAlignment="1">
      <alignment horizontal="center" vertical="top" shrinkToFit="1"/>
      <protection/>
    </xf>
    <xf numFmtId="4" fontId="4" fillId="0" borderId="10" xfId="54" applyNumberFormat="1" applyFont="1" applyFill="1" applyBorder="1" applyAlignment="1">
      <alignment horizontal="right" vertical="top" shrinkToFit="1"/>
      <protection/>
    </xf>
    <xf numFmtId="10" fontId="4" fillId="0" borderId="10" xfId="54" applyNumberFormat="1" applyFont="1" applyFill="1" applyBorder="1" applyAlignment="1">
      <alignment horizontal="right" vertical="top" shrinkToFit="1"/>
      <protection/>
    </xf>
    <xf numFmtId="49" fontId="1" fillId="0" borderId="10" xfId="54" applyNumberFormat="1" applyFill="1" applyBorder="1" applyAlignment="1">
      <alignment horizontal="center" vertical="top" shrinkToFit="1"/>
      <protection/>
    </xf>
    <xf numFmtId="4" fontId="1" fillId="0" borderId="10" xfId="54" applyNumberFormat="1" applyFont="1" applyFill="1" applyBorder="1" applyAlignment="1">
      <alignment horizontal="right" vertical="top" shrinkToFit="1"/>
      <protection/>
    </xf>
    <xf numFmtId="10" fontId="1" fillId="0" borderId="10" xfId="54" applyNumberFormat="1" applyFont="1" applyFill="1" applyBorder="1" applyAlignment="1">
      <alignment horizontal="right" vertical="top" shrinkToFit="1"/>
      <protection/>
    </xf>
    <xf numFmtId="49" fontId="31" fillId="0" borderId="10" xfId="54" applyNumberFormat="1" applyFont="1" applyFill="1" applyBorder="1" applyAlignment="1">
      <alignment horizontal="center" vertical="top" shrinkToFit="1"/>
      <protection/>
    </xf>
    <xf numFmtId="4" fontId="31" fillId="0" borderId="10" xfId="54" applyNumberFormat="1" applyFont="1" applyFill="1" applyBorder="1" applyAlignment="1">
      <alignment horizontal="right" vertical="top" shrinkToFit="1"/>
      <protection/>
    </xf>
    <xf numFmtId="49" fontId="0" fillId="0" borderId="10" xfId="54" applyNumberFormat="1" applyFont="1" applyFill="1" applyBorder="1" applyAlignment="1">
      <alignment horizontal="center" vertical="top" shrinkToFit="1"/>
      <protection/>
    </xf>
    <xf numFmtId="4" fontId="0" fillId="0" borderId="10" xfId="54" applyNumberFormat="1" applyFont="1" applyFill="1" applyBorder="1" applyAlignment="1">
      <alignment horizontal="right" vertical="top" shrinkToFit="1"/>
      <protection/>
    </xf>
    <xf numFmtId="4" fontId="0" fillId="0" borderId="10" xfId="54" applyNumberFormat="1" applyFont="1" applyFill="1" applyBorder="1" applyAlignment="1">
      <alignment vertical="justify"/>
      <protection/>
    </xf>
    <xf numFmtId="4" fontId="31" fillId="0" borderId="10" xfId="54" applyNumberFormat="1" applyFont="1" applyFill="1" applyBorder="1" applyAlignment="1">
      <alignment vertical="justify"/>
      <protection/>
    </xf>
    <xf numFmtId="4" fontId="4" fillId="26" borderId="10" xfId="54" applyNumberFormat="1" applyFont="1" applyFill="1" applyBorder="1" applyAlignment="1">
      <alignment horizontal="right" vertical="top" shrinkToFit="1"/>
      <protection/>
    </xf>
    <xf numFmtId="0" fontId="4" fillId="0" borderId="10" xfId="0" applyFont="1" applyFill="1" applyBorder="1" applyAlignment="1">
      <alignment horizontal="left" vertical="top" wrapText="1"/>
    </xf>
    <xf numFmtId="0" fontId="31"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16" xfId="0" applyNumberFormat="1" applyFill="1" applyBorder="1" applyAlignment="1">
      <alignment horizontal="left" vertical="top" wrapText="1"/>
    </xf>
    <xf numFmtId="0" fontId="31" fillId="0" borderId="16" xfId="0" applyFont="1" applyFill="1" applyBorder="1" applyAlignment="1">
      <alignment horizontal="left" vertical="top" wrapText="1"/>
    </xf>
    <xf numFmtId="0" fontId="0" fillId="0" borderId="16" xfId="0" applyFont="1" applyFill="1" applyBorder="1" applyAlignment="1">
      <alignment horizontal="left" vertical="top" wrapText="1"/>
    </xf>
    <xf numFmtId="0" fontId="1" fillId="26" borderId="0" xfId="53" applyFill="1" applyAlignment="1">
      <alignment horizontal="left" wrapText="1"/>
      <protection/>
    </xf>
    <xf numFmtId="0" fontId="1" fillId="0" borderId="0" xfId="53" applyAlignment="1">
      <alignment horizontal="right"/>
      <protection/>
    </xf>
    <xf numFmtId="0" fontId="35" fillId="26" borderId="11" xfId="53" applyFont="1" applyFill="1" applyBorder="1" applyAlignment="1">
      <alignment horizontal="center"/>
      <protection/>
    </xf>
    <xf numFmtId="0" fontId="35" fillId="26" borderId="11" xfId="53" applyFont="1" applyFill="1" applyBorder="1" applyAlignment="1">
      <alignment horizontal="center" vertical="center" wrapText="1"/>
      <protection/>
    </xf>
    <xf numFmtId="0" fontId="1" fillId="26" borderId="10" xfId="53" applyFill="1" applyBorder="1" applyAlignment="1">
      <alignment horizontal="center"/>
      <protection/>
    </xf>
    <xf numFmtId="10" fontId="4" fillId="0" borderId="10" xfId="53" applyNumberFormat="1" applyFont="1" applyFill="1" applyBorder="1" applyAlignment="1">
      <alignment horizontal="right" vertical="top" wrapText="1"/>
      <protection/>
    </xf>
    <xf numFmtId="0" fontId="2" fillId="0" borderId="10" xfId="0" applyFont="1" applyFill="1" applyBorder="1" applyAlignment="1">
      <alignment horizontal="center" wrapText="1"/>
    </xf>
    <xf numFmtId="0" fontId="2" fillId="0" borderId="10" xfId="0" applyFont="1" applyFill="1" applyBorder="1" applyAlignment="1">
      <alignment horizontal="center" vertical="center"/>
    </xf>
    <xf numFmtId="0" fontId="28" fillId="0" borderId="0" xfId="0" applyFont="1" applyAlignment="1">
      <alignment horizontal="center" wrapText="1"/>
    </xf>
    <xf numFmtId="0" fontId="29" fillId="0" borderId="0" xfId="0" applyFont="1" applyAlignment="1">
      <alignment wrapText="1"/>
    </xf>
    <xf numFmtId="0" fontId="0" fillId="0" borderId="10" xfId="0" applyBorder="1" applyAlignment="1">
      <alignment horizontal="center" wrapText="1"/>
    </xf>
    <xf numFmtId="0" fontId="5" fillId="0" borderId="10" xfId="0" applyFont="1" applyFill="1" applyBorder="1" applyAlignment="1">
      <alignment horizontal="center" wrapText="1"/>
    </xf>
    <xf numFmtId="0" fontId="0" fillId="0" borderId="10" xfId="0" applyFont="1" applyBorder="1" applyAlignment="1">
      <alignment wrapText="1"/>
    </xf>
    <xf numFmtId="0" fontId="2" fillId="0" borderId="10" xfId="0" applyFont="1" applyBorder="1" applyAlignment="1">
      <alignment horizontal="center" vertical="center" wrapText="1"/>
    </xf>
    <xf numFmtId="0" fontId="3" fillId="7" borderId="10" xfId="0" applyFont="1" applyFill="1" applyBorder="1" applyAlignment="1">
      <alignment horizontal="center" wrapText="1"/>
    </xf>
    <xf numFmtId="0" fontId="3" fillId="7" borderId="10" xfId="0" applyFont="1" applyFill="1" applyBorder="1" applyAlignment="1">
      <alignment horizontal="center" vertical="center" wrapText="1"/>
    </xf>
    <xf numFmtId="0" fontId="3" fillId="7" borderId="10" xfId="0" applyFont="1" applyFill="1" applyBorder="1" applyAlignment="1">
      <alignment horizontal="center" vertical="center"/>
    </xf>
    <xf numFmtId="0" fontId="32" fillId="0" borderId="10" xfId="0" applyFont="1" applyFill="1" applyBorder="1" applyAlignment="1">
      <alignment horizontal="center" wrapText="1"/>
    </xf>
    <xf numFmtId="0" fontId="29" fillId="0" borderId="10" xfId="0" applyFont="1" applyBorder="1" applyAlignment="1">
      <alignment wrapText="1"/>
    </xf>
    <xf numFmtId="0" fontId="3" fillId="0" borderId="17" xfId="0" applyFont="1" applyFill="1" applyBorder="1" applyAlignment="1">
      <alignment horizontal="center" wrapText="1"/>
    </xf>
    <xf numFmtId="0" fontId="3" fillId="0" borderId="12" xfId="0" applyFont="1" applyFill="1" applyBorder="1" applyAlignment="1">
      <alignment horizontal="center" wrapText="1"/>
    </xf>
    <xf numFmtId="0" fontId="31" fillId="0" borderId="18" xfId="0" applyFont="1" applyBorder="1" applyAlignment="1">
      <alignment horizontal="center" wrapText="1"/>
    </xf>
    <xf numFmtId="0" fontId="3" fillId="0" borderId="19" xfId="0" applyFont="1" applyFill="1" applyBorder="1" applyAlignment="1">
      <alignment horizontal="center" wrapText="1"/>
    </xf>
    <xf numFmtId="0" fontId="3" fillId="0" borderId="0" xfId="0" applyFont="1" applyFill="1" applyBorder="1" applyAlignment="1">
      <alignment horizontal="center" wrapText="1"/>
    </xf>
    <xf numFmtId="0" fontId="31" fillId="0" borderId="20" xfId="0" applyFont="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1" fillId="0" borderId="23" xfId="0" applyFont="1" applyBorder="1" applyAlignment="1">
      <alignment horizontal="center" wrapText="1"/>
    </xf>
    <xf numFmtId="0" fontId="28" fillId="0" borderId="22" xfId="0" applyFont="1" applyBorder="1" applyAlignment="1">
      <alignment horizontal="center" vertical="top" wrapText="1"/>
    </xf>
    <xf numFmtId="0" fontId="0" fillId="0" borderId="22" xfId="0" applyBorder="1" applyAlignment="1">
      <alignment wrapText="1"/>
    </xf>
    <xf numFmtId="0" fontId="0" fillId="0" borderId="10" xfId="0" applyFont="1" applyBorder="1" applyAlignment="1">
      <alignment wrapText="1"/>
    </xf>
    <xf numFmtId="0" fontId="2" fillId="0" borderId="17" xfId="0" applyFont="1" applyFill="1" applyBorder="1" applyAlignment="1">
      <alignment horizontal="center" wrapText="1"/>
    </xf>
    <xf numFmtId="0" fontId="2" fillId="0" borderId="12" xfId="0" applyFont="1"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2" fillId="0" borderId="19" xfId="0" applyFont="1" applyFill="1" applyBorder="1" applyAlignment="1">
      <alignment horizontal="center" wrapText="1"/>
    </xf>
    <xf numFmtId="0" fontId="2" fillId="0" borderId="0" xfId="0" applyFont="1" applyFill="1" applyBorder="1" applyAlignment="1">
      <alignment horizontal="center" wrapText="1"/>
    </xf>
    <xf numFmtId="0" fontId="2" fillId="0" borderId="21" xfId="0" applyFont="1" applyFill="1" applyBorder="1" applyAlignment="1">
      <alignment horizontal="center" wrapText="1"/>
    </xf>
    <xf numFmtId="0" fontId="2" fillId="0" borderId="22" xfId="0" applyFont="1" applyFill="1" applyBorder="1" applyAlignment="1">
      <alignment horizontal="center" wrapText="1"/>
    </xf>
    <xf numFmtId="0" fontId="2"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26" borderId="0" xfId="53" applyFill="1" applyAlignment="1">
      <alignment horizontal="right" wrapText="1"/>
      <protection/>
    </xf>
    <xf numFmtId="0" fontId="1" fillId="26" borderId="0" xfId="53" applyFill="1" applyAlignment="1">
      <alignment horizontal="left" wrapText="1"/>
      <protection/>
    </xf>
    <xf numFmtId="0" fontId="33" fillId="26" borderId="0" xfId="53" applyFont="1" applyFill="1" applyAlignment="1">
      <alignment horizontal="center" wrapText="1"/>
      <protection/>
    </xf>
    <xf numFmtId="0" fontId="1" fillId="26" borderId="22" xfId="53" applyFill="1" applyBorder="1" applyAlignment="1">
      <alignment horizontal="right"/>
      <protection/>
    </xf>
    <xf numFmtId="0" fontId="1" fillId="26" borderId="14" xfId="53" applyFill="1" applyBorder="1" applyAlignment="1">
      <alignment horizontal="center" vertical="center" wrapText="1"/>
      <protection/>
    </xf>
    <xf numFmtId="0" fontId="1" fillId="26" borderId="11" xfId="53" applyFill="1" applyBorder="1" applyAlignment="1">
      <alignment horizontal="center" vertical="center" wrapText="1"/>
      <protection/>
    </xf>
    <xf numFmtId="49" fontId="4" fillId="26" borderId="15" xfId="53" applyNumberFormat="1" applyFont="1" applyFill="1" applyBorder="1" applyAlignment="1">
      <alignment horizontal="left" vertical="top" shrinkToFit="1"/>
      <protection/>
    </xf>
    <xf numFmtId="49" fontId="4" fillId="26" borderId="16" xfId="53" applyNumberFormat="1" applyFont="1" applyFill="1" applyBorder="1" applyAlignment="1">
      <alignment horizontal="left" vertical="top" shrinkToFit="1"/>
      <protection/>
    </xf>
    <xf numFmtId="0" fontId="1" fillId="26" borderId="14" xfId="53" applyFill="1" applyBorder="1" applyAlignment="1">
      <alignment horizontal="center"/>
      <protection/>
    </xf>
    <xf numFmtId="0" fontId="1" fillId="26" borderId="11" xfId="53" applyFill="1" applyBorder="1" applyAlignment="1">
      <alignment horizontal="center"/>
      <protection/>
    </xf>
    <xf numFmtId="0" fontId="34" fillId="26" borderId="14" xfId="53" applyFont="1" applyFill="1" applyBorder="1" applyAlignment="1">
      <alignment horizontal="center" vertical="center" wrapText="1"/>
      <protection/>
    </xf>
    <xf numFmtId="0" fontId="34" fillId="26" borderId="11" xfId="53" applyFont="1" applyFill="1" applyBorder="1" applyAlignment="1">
      <alignment horizontal="center" vertical="center" wrapText="1"/>
      <protection/>
    </xf>
    <xf numFmtId="49" fontId="4" fillId="24" borderId="15" xfId="54" applyNumberFormat="1" applyFont="1" applyFill="1" applyBorder="1" applyAlignment="1">
      <alignment horizontal="left" vertical="top" shrinkToFit="1"/>
      <protection/>
    </xf>
    <xf numFmtId="49" fontId="4" fillId="24" borderId="16" xfId="54" applyNumberFormat="1" applyFont="1" applyFill="1" applyBorder="1" applyAlignment="1">
      <alignment horizontal="left" vertical="top" shrinkToFit="1"/>
      <protection/>
    </xf>
    <xf numFmtId="0" fontId="5" fillId="0" borderId="0" xfId="54" applyFont="1" applyFill="1" applyAlignment="1">
      <alignment horizontal="right"/>
      <protection/>
    </xf>
    <xf numFmtId="0" fontId="28" fillId="0" borderId="0" xfId="54" applyFont="1" applyFill="1" applyAlignment="1">
      <alignment horizontal="center" wrapText="1"/>
      <protection/>
    </xf>
    <xf numFmtId="0" fontId="1" fillId="0" borderId="14" xfId="54" applyFill="1" applyBorder="1" applyAlignment="1">
      <alignment horizontal="center" vertical="center" wrapText="1"/>
      <protection/>
    </xf>
    <xf numFmtId="0" fontId="1" fillId="0" borderId="11" xfId="54" applyFill="1" applyBorder="1" applyAlignment="1">
      <alignment horizontal="center" vertical="center" wrapText="1"/>
      <protection/>
    </xf>
    <xf numFmtId="0" fontId="5" fillId="0" borderId="14" xfId="54" applyFont="1" applyFill="1" applyBorder="1" applyAlignment="1">
      <alignment horizontal="center" vertical="center" wrapText="1"/>
      <protection/>
    </xf>
    <xf numFmtId="0" fontId="5" fillId="0" borderId="11" xfId="54" applyFont="1" applyFill="1" applyBorder="1" applyAlignment="1">
      <alignment horizontal="center" vertical="center" wrapText="1"/>
      <protection/>
    </xf>
    <xf numFmtId="0" fontId="34" fillId="0" borderId="14" xfId="54" applyFont="1" applyFill="1" applyBorder="1" applyAlignment="1">
      <alignment horizontal="center" vertical="center" wrapText="1"/>
      <protection/>
    </xf>
    <xf numFmtId="0" fontId="34" fillId="0" borderId="11" xfId="54" applyFont="1" applyFill="1" applyBorder="1" applyAlignment="1">
      <alignment horizontal="center" vertical="center" wrapText="1"/>
      <protection/>
    </xf>
    <xf numFmtId="0" fontId="6"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30" fillId="0" borderId="0" xfId="0" applyFont="1" applyFill="1" applyAlignment="1">
      <alignment horizontal="center" vertical="center" wrapText="1"/>
    </xf>
    <xf numFmtId="0" fontId="28" fillId="0" borderId="0" xfId="0" applyFont="1" applyFill="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1" xfId="53"/>
    <cellStyle name="Обычный_Приложение 2" xfId="54"/>
    <cellStyle name="Обычный_приложение 3" xfId="55"/>
    <cellStyle name="Обычный_приложение 4" xfId="56"/>
    <cellStyle name="Обычный_приложение 5" xfId="57"/>
    <cellStyle name="Обычный_Приложения1"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9"/>
  <sheetViews>
    <sheetView zoomScalePageLayoutView="0" workbookViewId="0" topLeftCell="F1">
      <selection activeCell="T5" sqref="T5"/>
    </sheetView>
  </sheetViews>
  <sheetFormatPr defaultColWidth="9.140625" defaultRowHeight="12.75"/>
  <cols>
    <col min="1" max="1" width="5.57421875" style="1" customWidth="1"/>
    <col min="2" max="2" width="30.57421875" style="2" customWidth="1"/>
    <col min="3" max="3" width="14.421875" style="2" customWidth="1"/>
    <col min="4" max="4" width="10.00390625" style="2" customWidth="1"/>
    <col min="5" max="5" width="8.00390625" style="2" customWidth="1"/>
    <col min="6" max="6" width="14.57421875" style="3" customWidth="1"/>
    <col min="7" max="7" width="10.28125" style="2" customWidth="1"/>
    <col min="8" max="8" width="8.57421875" style="2" customWidth="1"/>
    <col min="9" max="9" width="14.421875" style="2" customWidth="1"/>
    <col min="10" max="10" width="11.00390625" style="2" customWidth="1"/>
    <col min="11" max="11" width="8.00390625" style="2" customWidth="1"/>
    <col min="12" max="12" width="14.57421875" style="2" customWidth="1"/>
    <col min="13" max="13" width="10.57421875" style="2" customWidth="1"/>
    <col min="14" max="14" width="8.421875" style="2" customWidth="1"/>
    <col min="15" max="15" width="14.57421875" style="2" customWidth="1"/>
    <col min="16" max="16" width="10.7109375" style="2" customWidth="1"/>
    <col min="17" max="17" width="8.00390625" style="2" customWidth="1"/>
    <col min="18" max="18" width="15.8515625" style="2" customWidth="1"/>
    <col min="19" max="19" width="10.7109375" style="2" customWidth="1"/>
    <col min="20" max="16384" width="9.140625" style="2" customWidth="1"/>
  </cols>
  <sheetData>
    <row r="1" ht="12.75">
      <c r="T1" s="60" t="s">
        <v>828</v>
      </c>
    </row>
    <row r="2" ht="12.75">
      <c r="T2" s="60" t="s">
        <v>661</v>
      </c>
    </row>
    <row r="3" ht="12.75">
      <c r="T3" s="60" t="s">
        <v>85</v>
      </c>
    </row>
    <row r="4" ht="12.75">
      <c r="T4" s="60" t="s">
        <v>283</v>
      </c>
    </row>
    <row r="5" ht="9.75" customHeight="1">
      <c r="T5" s="60" t="s">
        <v>921</v>
      </c>
    </row>
    <row r="6" ht="11.25" hidden="1"/>
    <row r="7" spans="1:20" ht="15" customHeight="1">
      <c r="A7" s="150" t="s">
        <v>716</v>
      </c>
      <c r="B7" s="151"/>
      <c r="C7" s="151"/>
      <c r="D7" s="151"/>
      <c r="E7" s="151"/>
      <c r="F7" s="151"/>
      <c r="G7" s="151"/>
      <c r="H7" s="151"/>
      <c r="I7" s="151"/>
      <c r="J7" s="151"/>
      <c r="K7" s="151"/>
      <c r="L7" s="151"/>
      <c r="M7" s="151"/>
      <c r="N7" s="151"/>
      <c r="O7" s="151"/>
      <c r="P7" s="151"/>
      <c r="Q7" s="151"/>
      <c r="R7" s="151"/>
      <c r="S7" s="151"/>
      <c r="T7" s="151"/>
    </row>
    <row r="8" ht="11.25" customHeight="1"/>
    <row r="9" spans="1:20" ht="25.5" customHeight="1">
      <c r="A9" s="148" t="s">
        <v>813</v>
      </c>
      <c r="B9" s="153" t="s">
        <v>814</v>
      </c>
      <c r="C9" s="148" t="s">
        <v>815</v>
      </c>
      <c r="D9" s="148"/>
      <c r="E9" s="148"/>
      <c r="F9" s="148" t="s">
        <v>816</v>
      </c>
      <c r="G9" s="148"/>
      <c r="H9" s="148"/>
      <c r="I9" s="148" t="s">
        <v>817</v>
      </c>
      <c r="J9" s="148"/>
      <c r="K9" s="148"/>
      <c r="L9" s="148" t="s">
        <v>818</v>
      </c>
      <c r="M9" s="148"/>
      <c r="N9" s="148"/>
      <c r="O9" s="148" t="s">
        <v>819</v>
      </c>
      <c r="P9" s="148"/>
      <c r="Q9" s="148"/>
      <c r="R9" s="156" t="s">
        <v>820</v>
      </c>
      <c r="S9" s="156"/>
      <c r="T9" s="156"/>
    </row>
    <row r="10" spans="1:20" ht="11.25" customHeight="1">
      <c r="A10" s="152"/>
      <c r="B10" s="154"/>
      <c r="C10" s="155" t="s">
        <v>281</v>
      </c>
      <c r="D10" s="149" t="s">
        <v>628</v>
      </c>
      <c r="E10" s="149"/>
      <c r="F10" s="155" t="s">
        <v>281</v>
      </c>
      <c r="G10" s="149" t="s">
        <v>628</v>
      </c>
      <c r="H10" s="149"/>
      <c r="I10" s="155" t="s">
        <v>281</v>
      </c>
      <c r="J10" s="149" t="s">
        <v>628</v>
      </c>
      <c r="K10" s="149"/>
      <c r="L10" s="155" t="s">
        <v>281</v>
      </c>
      <c r="M10" s="149" t="s">
        <v>628</v>
      </c>
      <c r="N10" s="149"/>
      <c r="O10" s="155" t="s">
        <v>281</v>
      </c>
      <c r="P10" s="149" t="s">
        <v>628</v>
      </c>
      <c r="Q10" s="149"/>
      <c r="R10" s="157" t="s">
        <v>281</v>
      </c>
      <c r="S10" s="158" t="s">
        <v>628</v>
      </c>
      <c r="T10" s="158"/>
    </row>
    <row r="11" spans="1:20" ht="11.25">
      <c r="A11" s="152"/>
      <c r="B11" s="154"/>
      <c r="C11" s="155"/>
      <c r="D11" s="149"/>
      <c r="E11" s="149"/>
      <c r="F11" s="155"/>
      <c r="G11" s="149"/>
      <c r="H11" s="149"/>
      <c r="I11" s="155"/>
      <c r="J11" s="149"/>
      <c r="K11" s="149"/>
      <c r="L11" s="155"/>
      <c r="M11" s="149"/>
      <c r="N11" s="149"/>
      <c r="O11" s="155"/>
      <c r="P11" s="149"/>
      <c r="Q11" s="149"/>
      <c r="R11" s="157"/>
      <c r="S11" s="158"/>
      <c r="T11" s="158"/>
    </row>
    <row r="12" spans="1:20" ht="33.75">
      <c r="A12" s="152"/>
      <c r="B12" s="154"/>
      <c r="C12" s="155"/>
      <c r="D12" s="6" t="s">
        <v>662</v>
      </c>
      <c r="E12" s="6" t="s">
        <v>827</v>
      </c>
      <c r="F12" s="155"/>
      <c r="G12" s="6" t="s">
        <v>662</v>
      </c>
      <c r="H12" s="6" t="s">
        <v>827</v>
      </c>
      <c r="I12" s="155"/>
      <c r="J12" s="6" t="s">
        <v>662</v>
      </c>
      <c r="K12" s="6" t="s">
        <v>827</v>
      </c>
      <c r="L12" s="155"/>
      <c r="M12" s="6" t="s">
        <v>662</v>
      </c>
      <c r="N12" s="6" t="s">
        <v>827</v>
      </c>
      <c r="O12" s="155"/>
      <c r="P12" s="6" t="s">
        <v>662</v>
      </c>
      <c r="Q12" s="6" t="s">
        <v>827</v>
      </c>
      <c r="R12" s="157"/>
      <c r="S12" s="77" t="s">
        <v>662</v>
      </c>
      <c r="T12" s="77" t="s">
        <v>827</v>
      </c>
    </row>
    <row r="13" spans="1:20" ht="118.5" customHeight="1">
      <c r="A13" s="5">
        <v>1</v>
      </c>
      <c r="B13" s="85" t="s">
        <v>365</v>
      </c>
      <c r="C13" s="78">
        <v>0</v>
      </c>
      <c r="D13" s="71">
        <v>0</v>
      </c>
      <c r="E13" s="79">
        <v>0</v>
      </c>
      <c r="F13" s="78">
        <v>0</v>
      </c>
      <c r="G13" s="71">
        <v>0</v>
      </c>
      <c r="H13" s="79">
        <v>0</v>
      </c>
      <c r="I13" s="78">
        <v>0</v>
      </c>
      <c r="J13" s="71">
        <v>0</v>
      </c>
      <c r="K13" s="79">
        <v>0</v>
      </c>
      <c r="L13" s="78">
        <v>0</v>
      </c>
      <c r="M13" s="71">
        <v>0</v>
      </c>
      <c r="N13" s="79">
        <v>0</v>
      </c>
      <c r="O13" s="78">
        <v>8910971</v>
      </c>
      <c r="P13" s="71">
        <v>8910971</v>
      </c>
      <c r="Q13" s="79">
        <v>1</v>
      </c>
      <c r="R13" s="80">
        <f aca="true" t="shared" si="0" ref="R13:R23">C13+F13+I13+L13+O13</f>
        <v>8910971</v>
      </c>
      <c r="S13" s="72">
        <f aca="true" t="shared" si="1" ref="S13:S23">D13+G13+J13+M13+P13</f>
        <v>8910971</v>
      </c>
      <c r="T13" s="81">
        <f aca="true" t="shared" si="2" ref="T13:T29">S13/R13</f>
        <v>1</v>
      </c>
    </row>
    <row r="14" spans="1:20" ht="101.25" customHeight="1">
      <c r="A14" s="5">
        <f aca="true" t="shared" si="3" ref="A14:A23">1+A13</f>
        <v>2</v>
      </c>
      <c r="B14" s="85" t="s">
        <v>323</v>
      </c>
      <c r="C14" s="78">
        <v>0</v>
      </c>
      <c r="D14" s="71">
        <v>0</v>
      </c>
      <c r="E14" s="79">
        <v>0</v>
      </c>
      <c r="F14" s="78">
        <v>0</v>
      </c>
      <c r="G14" s="71">
        <v>0</v>
      </c>
      <c r="H14" s="79">
        <v>0</v>
      </c>
      <c r="I14" s="78">
        <v>0</v>
      </c>
      <c r="J14" s="71">
        <v>0</v>
      </c>
      <c r="K14" s="79">
        <v>0</v>
      </c>
      <c r="L14" s="78">
        <v>0</v>
      </c>
      <c r="M14" s="71">
        <v>0</v>
      </c>
      <c r="N14" s="79">
        <v>0</v>
      </c>
      <c r="O14" s="78">
        <v>2574124.22</v>
      </c>
      <c r="P14" s="71">
        <v>2574124.22</v>
      </c>
      <c r="Q14" s="79">
        <v>1</v>
      </c>
      <c r="R14" s="80">
        <f t="shared" si="0"/>
        <v>2574124.22</v>
      </c>
      <c r="S14" s="72">
        <f t="shared" si="1"/>
        <v>2574124.22</v>
      </c>
      <c r="T14" s="81">
        <f t="shared" si="2"/>
        <v>1</v>
      </c>
    </row>
    <row r="15" spans="1:20" ht="66.75" customHeight="1">
      <c r="A15" s="5">
        <f t="shared" si="3"/>
        <v>3</v>
      </c>
      <c r="B15" s="85" t="s">
        <v>324</v>
      </c>
      <c r="C15" s="71">
        <v>85000</v>
      </c>
      <c r="D15" s="71">
        <v>85000</v>
      </c>
      <c r="E15" s="79">
        <v>1</v>
      </c>
      <c r="F15" s="71">
        <v>532000</v>
      </c>
      <c r="G15" s="71">
        <v>532000</v>
      </c>
      <c r="H15" s="79">
        <v>1</v>
      </c>
      <c r="I15" s="71">
        <v>475000</v>
      </c>
      <c r="J15" s="71">
        <v>475000</v>
      </c>
      <c r="K15" s="79">
        <v>1</v>
      </c>
      <c r="L15" s="71">
        <v>73000</v>
      </c>
      <c r="M15" s="71">
        <v>73000</v>
      </c>
      <c r="N15" s="79">
        <v>1</v>
      </c>
      <c r="O15" s="82">
        <v>172000</v>
      </c>
      <c r="P15" s="71">
        <v>172000</v>
      </c>
      <c r="Q15" s="79">
        <v>1</v>
      </c>
      <c r="R15" s="80">
        <f t="shared" si="0"/>
        <v>1337000</v>
      </c>
      <c r="S15" s="72">
        <f t="shared" si="1"/>
        <v>1337000</v>
      </c>
      <c r="T15" s="81">
        <f t="shared" si="2"/>
        <v>1</v>
      </c>
    </row>
    <row r="16" spans="1:20" ht="109.5" customHeight="1">
      <c r="A16" s="5">
        <f t="shared" si="3"/>
        <v>4</v>
      </c>
      <c r="B16" s="85" t="s">
        <v>325</v>
      </c>
      <c r="C16" s="71">
        <v>100</v>
      </c>
      <c r="D16" s="71">
        <v>100</v>
      </c>
      <c r="E16" s="79">
        <v>1</v>
      </c>
      <c r="F16" s="71">
        <v>100</v>
      </c>
      <c r="G16" s="71">
        <v>100</v>
      </c>
      <c r="H16" s="79">
        <v>1</v>
      </c>
      <c r="I16" s="71">
        <v>100</v>
      </c>
      <c r="J16" s="71">
        <v>100</v>
      </c>
      <c r="K16" s="79">
        <v>1</v>
      </c>
      <c r="L16" s="71">
        <v>100</v>
      </c>
      <c r="M16" s="71">
        <v>100</v>
      </c>
      <c r="N16" s="79">
        <v>1</v>
      </c>
      <c r="O16" s="82">
        <v>100</v>
      </c>
      <c r="P16" s="71">
        <v>100</v>
      </c>
      <c r="Q16" s="79">
        <v>1</v>
      </c>
      <c r="R16" s="80">
        <f t="shared" si="0"/>
        <v>500</v>
      </c>
      <c r="S16" s="72">
        <f t="shared" si="1"/>
        <v>500</v>
      </c>
      <c r="T16" s="81">
        <f t="shared" si="2"/>
        <v>1</v>
      </c>
    </row>
    <row r="17" spans="1:20" ht="57.75" customHeight="1">
      <c r="A17" s="5">
        <f t="shared" si="3"/>
        <v>5</v>
      </c>
      <c r="B17" s="85" t="s">
        <v>326</v>
      </c>
      <c r="C17" s="71">
        <v>108600</v>
      </c>
      <c r="D17" s="71">
        <v>108600</v>
      </c>
      <c r="E17" s="79">
        <v>1</v>
      </c>
      <c r="F17" s="71">
        <v>216900</v>
      </c>
      <c r="G17" s="71">
        <v>216900</v>
      </c>
      <c r="H17" s="79">
        <v>1</v>
      </c>
      <c r="I17" s="71">
        <v>325400</v>
      </c>
      <c r="J17" s="71">
        <v>325400</v>
      </c>
      <c r="K17" s="79">
        <v>1</v>
      </c>
      <c r="L17" s="71">
        <v>216900</v>
      </c>
      <c r="M17" s="71">
        <v>216900</v>
      </c>
      <c r="N17" s="79">
        <v>1</v>
      </c>
      <c r="O17" s="82">
        <v>325400</v>
      </c>
      <c r="P17" s="71">
        <v>325400</v>
      </c>
      <c r="Q17" s="79">
        <v>1</v>
      </c>
      <c r="R17" s="80">
        <f t="shared" si="0"/>
        <v>1193200</v>
      </c>
      <c r="S17" s="72">
        <f t="shared" si="1"/>
        <v>1193200</v>
      </c>
      <c r="T17" s="81">
        <f t="shared" si="2"/>
        <v>1</v>
      </c>
    </row>
    <row r="18" spans="1:20" ht="66.75" customHeight="1">
      <c r="A18" s="5">
        <f t="shared" si="3"/>
        <v>6</v>
      </c>
      <c r="B18" s="85" t="s">
        <v>327</v>
      </c>
      <c r="C18" s="71">
        <v>1600</v>
      </c>
      <c r="D18" s="71">
        <v>1600</v>
      </c>
      <c r="E18" s="79">
        <v>1</v>
      </c>
      <c r="F18" s="71">
        <v>2100</v>
      </c>
      <c r="G18" s="71">
        <v>2100</v>
      </c>
      <c r="H18" s="79">
        <v>1</v>
      </c>
      <c r="I18" s="71">
        <v>3000</v>
      </c>
      <c r="J18" s="71">
        <v>3000</v>
      </c>
      <c r="K18" s="79">
        <v>1</v>
      </c>
      <c r="L18" s="71">
        <v>3800</v>
      </c>
      <c r="M18" s="71">
        <v>3800</v>
      </c>
      <c r="N18" s="79">
        <v>1</v>
      </c>
      <c r="O18" s="71">
        <v>2800</v>
      </c>
      <c r="P18" s="71">
        <v>2800</v>
      </c>
      <c r="Q18" s="79">
        <v>1</v>
      </c>
      <c r="R18" s="80">
        <f t="shared" si="0"/>
        <v>13300</v>
      </c>
      <c r="S18" s="72">
        <f t="shared" si="1"/>
        <v>13300</v>
      </c>
      <c r="T18" s="81">
        <f t="shared" si="2"/>
        <v>1</v>
      </c>
    </row>
    <row r="19" spans="1:20" ht="91.5" customHeight="1">
      <c r="A19" s="5">
        <f t="shared" si="3"/>
        <v>7</v>
      </c>
      <c r="B19" s="85" t="s">
        <v>755</v>
      </c>
      <c r="C19" s="71">
        <v>109000</v>
      </c>
      <c r="D19" s="71">
        <v>0</v>
      </c>
      <c r="E19" s="79">
        <v>0</v>
      </c>
      <c r="F19" s="71">
        <v>181100</v>
      </c>
      <c r="G19" s="71">
        <v>0</v>
      </c>
      <c r="H19" s="79">
        <v>0</v>
      </c>
      <c r="I19" s="71">
        <v>0</v>
      </c>
      <c r="J19" s="71">
        <v>0</v>
      </c>
      <c r="K19" s="79">
        <v>0</v>
      </c>
      <c r="L19" s="71">
        <v>42100</v>
      </c>
      <c r="M19" s="71">
        <v>21000</v>
      </c>
      <c r="N19" s="79">
        <f>M19/L19</f>
        <v>0.498812351543943</v>
      </c>
      <c r="O19" s="82"/>
      <c r="P19" s="71"/>
      <c r="Q19" s="79"/>
      <c r="R19" s="80">
        <f t="shared" si="0"/>
        <v>332200</v>
      </c>
      <c r="S19" s="72">
        <f t="shared" si="1"/>
        <v>21000</v>
      </c>
      <c r="T19" s="81">
        <f t="shared" si="2"/>
        <v>0.06321493076459964</v>
      </c>
    </row>
    <row r="20" spans="1:20" ht="63" customHeight="1">
      <c r="A20" s="5">
        <f t="shared" si="3"/>
        <v>8</v>
      </c>
      <c r="B20" s="85" t="s">
        <v>756</v>
      </c>
      <c r="C20" s="71">
        <v>500000</v>
      </c>
      <c r="D20" s="71">
        <v>500000</v>
      </c>
      <c r="E20" s="79">
        <v>1</v>
      </c>
      <c r="F20" s="83">
        <v>500000</v>
      </c>
      <c r="G20" s="71">
        <v>500000</v>
      </c>
      <c r="H20" s="79">
        <v>1</v>
      </c>
      <c r="I20" s="83">
        <v>693000</v>
      </c>
      <c r="J20" s="71">
        <v>693000</v>
      </c>
      <c r="K20" s="79">
        <v>1</v>
      </c>
      <c r="L20" s="71">
        <v>1261400</v>
      </c>
      <c r="M20" s="71">
        <v>1261400</v>
      </c>
      <c r="N20" s="79">
        <v>1</v>
      </c>
      <c r="O20" s="84">
        <v>634800</v>
      </c>
      <c r="P20" s="71">
        <v>634800</v>
      </c>
      <c r="Q20" s="79">
        <v>1</v>
      </c>
      <c r="R20" s="80">
        <f t="shared" si="0"/>
        <v>3589200</v>
      </c>
      <c r="S20" s="72">
        <f t="shared" si="1"/>
        <v>3589200</v>
      </c>
      <c r="T20" s="81">
        <f t="shared" si="2"/>
        <v>1</v>
      </c>
    </row>
    <row r="21" spans="1:20" ht="75" customHeight="1">
      <c r="A21" s="5">
        <f t="shared" si="3"/>
        <v>9</v>
      </c>
      <c r="B21" s="85" t="s">
        <v>757</v>
      </c>
      <c r="C21" s="83">
        <v>400000</v>
      </c>
      <c r="D21" s="71">
        <v>400000</v>
      </c>
      <c r="E21" s="79">
        <v>1</v>
      </c>
      <c r="F21" s="71">
        <v>414700</v>
      </c>
      <c r="G21" s="71">
        <v>414700</v>
      </c>
      <c r="H21" s="79">
        <v>1</v>
      </c>
      <c r="I21" s="83">
        <v>656100</v>
      </c>
      <c r="J21" s="71">
        <v>656100</v>
      </c>
      <c r="K21" s="79">
        <v>1</v>
      </c>
      <c r="L21" s="71">
        <v>1194300</v>
      </c>
      <c r="M21" s="71">
        <v>1194300</v>
      </c>
      <c r="N21" s="79">
        <v>1</v>
      </c>
      <c r="O21" s="84">
        <v>601000</v>
      </c>
      <c r="P21" s="71">
        <v>584571</v>
      </c>
      <c r="Q21" s="79">
        <f>P21/O21</f>
        <v>0.9726638935108153</v>
      </c>
      <c r="R21" s="80">
        <f t="shared" si="0"/>
        <v>3266100</v>
      </c>
      <c r="S21" s="72">
        <f t="shared" si="1"/>
        <v>3249671</v>
      </c>
      <c r="T21" s="81">
        <f t="shared" si="2"/>
        <v>0.9949698417072349</v>
      </c>
    </row>
    <row r="22" spans="1:20" ht="74.25" customHeight="1">
      <c r="A22" s="5">
        <f t="shared" si="3"/>
        <v>10</v>
      </c>
      <c r="B22" s="85" t="s">
        <v>758</v>
      </c>
      <c r="C22" s="71">
        <v>1525300</v>
      </c>
      <c r="D22" s="71">
        <v>1079845.2</v>
      </c>
      <c r="E22" s="79">
        <f>D22/C22</f>
        <v>0.707955943093162</v>
      </c>
      <c r="F22" s="71">
        <v>1665100</v>
      </c>
      <c r="G22" s="71">
        <v>1665100</v>
      </c>
      <c r="H22" s="79">
        <v>1</v>
      </c>
      <c r="I22" s="83">
        <v>1120000</v>
      </c>
      <c r="J22" s="71">
        <v>525000</v>
      </c>
      <c r="K22" s="79">
        <f>J22/I22</f>
        <v>0.46875</v>
      </c>
      <c r="L22" s="71">
        <v>858400</v>
      </c>
      <c r="M22" s="71">
        <v>858400</v>
      </c>
      <c r="N22" s="79">
        <v>1</v>
      </c>
      <c r="O22" s="71">
        <v>10447000</v>
      </c>
      <c r="P22" s="71">
        <v>3122114.07</v>
      </c>
      <c r="Q22" s="79">
        <f>P22/O22</f>
        <v>0.2988526916818225</v>
      </c>
      <c r="R22" s="80">
        <f t="shared" si="0"/>
        <v>15615800</v>
      </c>
      <c r="S22" s="72">
        <f t="shared" si="1"/>
        <v>7250459.27</v>
      </c>
      <c r="T22" s="81">
        <f t="shared" si="2"/>
        <v>0.464302774753775</v>
      </c>
    </row>
    <row r="23" spans="1:20" ht="51" customHeight="1">
      <c r="A23" s="5">
        <f t="shared" si="3"/>
        <v>11</v>
      </c>
      <c r="B23" s="85" t="s">
        <v>759</v>
      </c>
      <c r="C23" s="83">
        <v>0</v>
      </c>
      <c r="D23" s="71">
        <v>0</v>
      </c>
      <c r="E23" s="79">
        <v>0</v>
      </c>
      <c r="F23" s="83">
        <v>0</v>
      </c>
      <c r="G23" s="71">
        <v>0</v>
      </c>
      <c r="H23" s="79">
        <v>0</v>
      </c>
      <c r="I23" s="83">
        <v>0</v>
      </c>
      <c r="J23" s="71">
        <v>0</v>
      </c>
      <c r="K23" s="79">
        <v>0</v>
      </c>
      <c r="L23" s="83">
        <v>0</v>
      </c>
      <c r="M23" s="71">
        <v>0</v>
      </c>
      <c r="N23" s="79">
        <v>0</v>
      </c>
      <c r="O23" s="84">
        <v>807000</v>
      </c>
      <c r="P23" s="71">
        <v>807000</v>
      </c>
      <c r="Q23" s="79">
        <v>1</v>
      </c>
      <c r="R23" s="80">
        <f t="shared" si="0"/>
        <v>807000</v>
      </c>
      <c r="S23" s="72">
        <f t="shared" si="1"/>
        <v>807000</v>
      </c>
      <c r="T23" s="81">
        <f t="shared" si="2"/>
        <v>1</v>
      </c>
    </row>
    <row r="24" spans="1:20" ht="126" customHeight="1">
      <c r="A24" s="5">
        <v>12</v>
      </c>
      <c r="B24" s="87" t="s">
        <v>760</v>
      </c>
      <c r="C24" s="71">
        <v>0</v>
      </c>
      <c r="D24" s="71">
        <v>0</v>
      </c>
      <c r="E24" s="79">
        <v>0</v>
      </c>
      <c r="F24" s="71">
        <v>36600</v>
      </c>
      <c r="G24" s="71">
        <v>36600</v>
      </c>
      <c r="H24" s="79">
        <v>1</v>
      </c>
      <c r="I24" s="71">
        <v>72700</v>
      </c>
      <c r="J24" s="71">
        <v>72700</v>
      </c>
      <c r="K24" s="79">
        <v>1</v>
      </c>
      <c r="L24" s="71">
        <v>5300</v>
      </c>
      <c r="M24" s="71">
        <v>5300</v>
      </c>
      <c r="N24" s="79">
        <v>1</v>
      </c>
      <c r="O24" s="71">
        <v>48400</v>
      </c>
      <c r="P24" s="71">
        <v>48400</v>
      </c>
      <c r="Q24" s="79">
        <v>1</v>
      </c>
      <c r="R24" s="80">
        <f aca="true" t="shared" si="4" ref="R24:S28">C24+F24+I24+L24+O24</f>
        <v>163000</v>
      </c>
      <c r="S24" s="72">
        <f t="shared" si="4"/>
        <v>163000</v>
      </c>
      <c r="T24" s="81">
        <f>S24/R24</f>
        <v>1</v>
      </c>
    </row>
    <row r="25" spans="1:20" ht="68.25" customHeight="1">
      <c r="A25" s="5">
        <v>13</v>
      </c>
      <c r="B25" s="85" t="s">
        <v>761</v>
      </c>
      <c r="C25" s="83">
        <v>10000</v>
      </c>
      <c r="D25" s="71">
        <v>10000</v>
      </c>
      <c r="E25" s="79">
        <v>1</v>
      </c>
      <c r="F25" s="83">
        <v>11000</v>
      </c>
      <c r="G25" s="71">
        <v>11000</v>
      </c>
      <c r="H25" s="79">
        <v>1</v>
      </c>
      <c r="I25" s="83">
        <v>15000</v>
      </c>
      <c r="J25" s="71">
        <v>15000</v>
      </c>
      <c r="K25" s="79">
        <v>1</v>
      </c>
      <c r="L25" s="83">
        <v>19000</v>
      </c>
      <c r="M25" s="71">
        <v>19000</v>
      </c>
      <c r="N25" s="79">
        <v>1</v>
      </c>
      <c r="O25" s="84">
        <v>14000</v>
      </c>
      <c r="P25" s="71">
        <v>14000</v>
      </c>
      <c r="Q25" s="79">
        <v>1</v>
      </c>
      <c r="R25" s="80">
        <f t="shared" si="4"/>
        <v>69000</v>
      </c>
      <c r="S25" s="72">
        <f t="shared" si="4"/>
        <v>69000</v>
      </c>
      <c r="T25" s="81">
        <f>S25/R25</f>
        <v>1</v>
      </c>
    </row>
    <row r="26" spans="1:20" ht="87.75" customHeight="1">
      <c r="A26" s="5">
        <v>14</v>
      </c>
      <c r="B26" s="85" t="s">
        <v>762</v>
      </c>
      <c r="C26" s="83">
        <v>0</v>
      </c>
      <c r="D26" s="71">
        <v>0</v>
      </c>
      <c r="E26" s="79">
        <v>0</v>
      </c>
      <c r="F26" s="83">
        <v>12000</v>
      </c>
      <c r="G26" s="71">
        <v>12000</v>
      </c>
      <c r="H26" s="79">
        <v>1</v>
      </c>
      <c r="I26" s="83">
        <v>0</v>
      </c>
      <c r="J26" s="71">
        <v>0</v>
      </c>
      <c r="K26" s="79">
        <v>0</v>
      </c>
      <c r="L26" s="83">
        <v>0</v>
      </c>
      <c r="M26" s="71">
        <v>0</v>
      </c>
      <c r="N26" s="79">
        <v>0</v>
      </c>
      <c r="O26" s="84">
        <v>0</v>
      </c>
      <c r="P26" s="71">
        <v>0</v>
      </c>
      <c r="Q26" s="79">
        <v>0</v>
      </c>
      <c r="R26" s="80">
        <f t="shared" si="4"/>
        <v>12000</v>
      </c>
      <c r="S26" s="72">
        <f t="shared" si="4"/>
        <v>12000</v>
      </c>
      <c r="T26" s="81">
        <f>S26/R26</f>
        <v>1</v>
      </c>
    </row>
    <row r="27" spans="1:20" ht="117.75" customHeight="1">
      <c r="A27" s="5">
        <v>15</v>
      </c>
      <c r="B27" s="85" t="s">
        <v>764</v>
      </c>
      <c r="C27" s="83">
        <v>20000</v>
      </c>
      <c r="D27" s="71">
        <v>20000</v>
      </c>
      <c r="E27" s="79">
        <v>1</v>
      </c>
      <c r="F27" s="83">
        <v>20000</v>
      </c>
      <c r="G27" s="71">
        <v>20000</v>
      </c>
      <c r="H27" s="79">
        <v>1</v>
      </c>
      <c r="I27" s="83">
        <v>20000</v>
      </c>
      <c r="J27" s="71">
        <v>20000</v>
      </c>
      <c r="K27" s="79">
        <v>1</v>
      </c>
      <c r="L27" s="83">
        <v>0</v>
      </c>
      <c r="M27" s="71">
        <v>0</v>
      </c>
      <c r="N27" s="79">
        <v>0</v>
      </c>
      <c r="O27" s="84">
        <v>20000</v>
      </c>
      <c r="P27" s="71">
        <v>20000</v>
      </c>
      <c r="Q27" s="79">
        <v>1</v>
      </c>
      <c r="R27" s="80">
        <f t="shared" si="4"/>
        <v>80000</v>
      </c>
      <c r="S27" s="72">
        <f t="shared" si="4"/>
        <v>80000</v>
      </c>
      <c r="T27" s="81">
        <f>S27/R27</f>
        <v>1</v>
      </c>
    </row>
    <row r="28" spans="1:20" ht="123" customHeight="1">
      <c r="A28" s="5">
        <v>16</v>
      </c>
      <c r="B28" s="87" t="s">
        <v>765</v>
      </c>
      <c r="C28" s="71">
        <v>0</v>
      </c>
      <c r="D28" s="71">
        <v>0</v>
      </c>
      <c r="E28" s="79">
        <v>0</v>
      </c>
      <c r="F28" s="71">
        <v>0</v>
      </c>
      <c r="G28" s="71">
        <v>0</v>
      </c>
      <c r="H28" s="79">
        <v>0</v>
      </c>
      <c r="I28" s="71">
        <v>330000</v>
      </c>
      <c r="J28" s="71">
        <v>330000</v>
      </c>
      <c r="K28" s="79">
        <v>1</v>
      </c>
      <c r="L28" s="71">
        <v>0</v>
      </c>
      <c r="M28" s="71">
        <v>0</v>
      </c>
      <c r="N28" s="79">
        <v>0</v>
      </c>
      <c r="O28" s="71">
        <v>0</v>
      </c>
      <c r="P28" s="71">
        <v>0</v>
      </c>
      <c r="Q28" s="79">
        <v>0</v>
      </c>
      <c r="R28" s="80">
        <f t="shared" si="4"/>
        <v>330000</v>
      </c>
      <c r="S28" s="72">
        <f t="shared" si="4"/>
        <v>330000</v>
      </c>
      <c r="T28" s="81">
        <f>S28/R28</f>
        <v>1</v>
      </c>
    </row>
    <row r="29" spans="1:20" ht="27.75" customHeight="1">
      <c r="A29" s="69"/>
      <c r="B29" s="70" t="s">
        <v>820</v>
      </c>
      <c r="C29" s="72">
        <f>SUM(C13:C28)</f>
        <v>2759600</v>
      </c>
      <c r="D29" s="72">
        <f>SUM(D13:D28)</f>
        <v>2205145.2</v>
      </c>
      <c r="E29" s="81">
        <f>D29/C29</f>
        <v>0.7990814610813162</v>
      </c>
      <c r="F29" s="72">
        <f>SUM(F13:F28)</f>
        <v>3591600</v>
      </c>
      <c r="G29" s="72">
        <f>SUM(G13:G28)</f>
        <v>3410500</v>
      </c>
      <c r="H29" s="81">
        <f>G29/F29</f>
        <v>0.9495767902884509</v>
      </c>
      <c r="I29" s="72">
        <f>SUM(I13:I28)</f>
        <v>3710300</v>
      </c>
      <c r="J29" s="72">
        <f>SUM(J13:J28)</f>
        <v>3115300</v>
      </c>
      <c r="K29" s="81">
        <f>J29/I29</f>
        <v>0.8396356089804059</v>
      </c>
      <c r="L29" s="72">
        <f>SUM(L13:L28)</f>
        <v>3674300</v>
      </c>
      <c r="M29" s="72">
        <f>SUM(M13:M28)</f>
        <v>3653200</v>
      </c>
      <c r="N29" s="81">
        <f>M29/L29</f>
        <v>0.9942574095746128</v>
      </c>
      <c r="O29" s="72">
        <f>SUM(O13:O28)</f>
        <v>24557595.22</v>
      </c>
      <c r="P29" s="72">
        <f>SUM(P13:P28)</f>
        <v>17216280.29</v>
      </c>
      <c r="Q29" s="81">
        <f>P29/O29</f>
        <v>0.7010572548235039</v>
      </c>
      <c r="R29" s="72">
        <f>SUM(R13:R28)</f>
        <v>38293395.22</v>
      </c>
      <c r="S29" s="72">
        <f>SUM(S13:S28)</f>
        <v>29600425.49</v>
      </c>
      <c r="T29" s="81">
        <f t="shared" si="2"/>
        <v>0.7729903634802325</v>
      </c>
    </row>
  </sheetData>
  <sheetProtection/>
  <mergeCells count="21">
    <mergeCell ref="O10:O12"/>
    <mergeCell ref="I10:I12"/>
    <mergeCell ref="C10:C12"/>
    <mergeCell ref="G10:H11"/>
    <mergeCell ref="D10:E11"/>
    <mergeCell ref="R9:T9"/>
    <mergeCell ref="R10:R12"/>
    <mergeCell ref="S10:T11"/>
    <mergeCell ref="L10:L12"/>
    <mergeCell ref="M10:N11"/>
    <mergeCell ref="O9:Q9"/>
    <mergeCell ref="C9:E9"/>
    <mergeCell ref="P10:Q11"/>
    <mergeCell ref="A7:T7"/>
    <mergeCell ref="J10:K11"/>
    <mergeCell ref="L9:N9"/>
    <mergeCell ref="I9:K9"/>
    <mergeCell ref="A9:A12"/>
    <mergeCell ref="B9:B12"/>
    <mergeCell ref="F9:H9"/>
    <mergeCell ref="F10:F12"/>
  </mergeCells>
  <printOptions/>
  <pageMargins left="0.3937007874015748" right="0" top="0" bottom="0" header="0.5118110236220472" footer="0.5118110236220472"/>
  <pageSetup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dimension ref="A1:J390"/>
  <sheetViews>
    <sheetView tabSelected="1" zoomScalePageLayoutView="0" workbookViewId="0" topLeftCell="A1">
      <selection activeCell="G25" sqref="G25"/>
    </sheetView>
  </sheetViews>
  <sheetFormatPr defaultColWidth="9.140625" defaultRowHeight="12.75"/>
  <cols>
    <col min="1" max="1" width="5.7109375" style="1" customWidth="1"/>
    <col min="2" max="2" width="56.421875" style="2" customWidth="1"/>
    <col min="3" max="3" width="7.57421875" style="2" customWidth="1"/>
    <col min="4" max="4" width="6.28125" style="2" customWidth="1"/>
    <col min="5" max="5" width="8.421875" style="2" customWidth="1"/>
    <col min="6" max="6" width="5.7109375" style="2" customWidth="1"/>
    <col min="7" max="7" width="12.7109375" style="2" customWidth="1"/>
    <col min="8" max="8" width="11.421875" style="3" customWidth="1"/>
    <col min="9" max="9" width="11.8515625" style="2" customWidth="1"/>
    <col min="10" max="10" width="9.7109375" style="2" customWidth="1"/>
    <col min="11" max="11" width="10.00390625" style="2" bestFit="1" customWidth="1"/>
    <col min="12" max="16384" width="9.140625" style="2" customWidth="1"/>
  </cols>
  <sheetData>
    <row r="1" ht="12.75">
      <c r="J1" s="60" t="s">
        <v>75</v>
      </c>
    </row>
    <row r="2" ht="12.75">
      <c r="J2" s="60" t="s">
        <v>661</v>
      </c>
    </row>
    <row r="3" ht="12.75">
      <c r="J3" s="60" t="s">
        <v>85</v>
      </c>
    </row>
    <row r="4" ht="12.75">
      <c r="J4" s="58" t="s">
        <v>283</v>
      </c>
    </row>
    <row r="5" ht="12.75">
      <c r="J5" s="60" t="s">
        <v>921</v>
      </c>
    </row>
    <row r="7" spans="1:10" ht="26.25" customHeight="1">
      <c r="A7" s="216" t="s">
        <v>776</v>
      </c>
      <c r="B7" s="216"/>
      <c r="C7" s="216"/>
      <c r="D7" s="216"/>
      <c r="E7" s="216"/>
      <c r="F7" s="216"/>
      <c r="G7" s="216"/>
      <c r="H7" s="216"/>
      <c r="I7" s="216"/>
      <c r="J7" s="216"/>
    </row>
    <row r="9" spans="1:10" ht="11.25" customHeight="1">
      <c r="A9" s="186" t="s">
        <v>86</v>
      </c>
      <c r="B9" s="186" t="s">
        <v>664</v>
      </c>
      <c r="C9" s="186" t="s">
        <v>77</v>
      </c>
      <c r="D9" s="186" t="s">
        <v>626</v>
      </c>
      <c r="E9" s="186" t="s">
        <v>84</v>
      </c>
      <c r="F9" s="186" t="s">
        <v>627</v>
      </c>
      <c r="G9" s="186" t="s">
        <v>708</v>
      </c>
      <c r="H9" s="186" t="s">
        <v>708</v>
      </c>
      <c r="I9" s="149" t="s">
        <v>628</v>
      </c>
      <c r="J9" s="149"/>
    </row>
    <row r="10" spans="1:10" s="10" customFormat="1" ht="11.25">
      <c r="A10" s="187"/>
      <c r="B10" s="187"/>
      <c r="C10" s="187"/>
      <c r="D10" s="187"/>
      <c r="E10" s="187"/>
      <c r="F10" s="187"/>
      <c r="G10" s="187"/>
      <c r="H10" s="187"/>
      <c r="I10" s="149"/>
      <c r="J10" s="149"/>
    </row>
    <row r="11" spans="1:10" ht="56.25">
      <c r="A11" s="214"/>
      <c r="B11" s="214"/>
      <c r="C11" s="214"/>
      <c r="D11" s="214"/>
      <c r="E11" s="214"/>
      <c r="F11" s="214"/>
      <c r="G11" s="214"/>
      <c r="H11" s="214"/>
      <c r="I11" s="6" t="s">
        <v>662</v>
      </c>
      <c r="J11" s="6" t="s">
        <v>494</v>
      </c>
    </row>
    <row r="12" spans="1:10" ht="11.25">
      <c r="A12" s="7">
        <v>1</v>
      </c>
      <c r="B12" s="8">
        <v>2</v>
      </c>
      <c r="C12" s="8">
        <v>3</v>
      </c>
      <c r="D12" s="9">
        <v>4</v>
      </c>
      <c r="E12" s="9">
        <v>5</v>
      </c>
      <c r="F12" s="9">
        <v>6</v>
      </c>
      <c r="G12" s="9">
        <v>7</v>
      </c>
      <c r="H12" s="9">
        <v>8</v>
      </c>
      <c r="I12" s="9">
        <v>9</v>
      </c>
      <c r="J12" s="9">
        <v>9</v>
      </c>
    </row>
    <row r="13" spans="1:10" ht="25.5">
      <c r="A13" s="31">
        <v>1</v>
      </c>
      <c r="B13" s="32" t="s">
        <v>777</v>
      </c>
      <c r="C13" s="33" t="s">
        <v>778</v>
      </c>
      <c r="D13" s="33" t="s">
        <v>673</v>
      </c>
      <c r="E13" s="33" t="s">
        <v>674</v>
      </c>
      <c r="F13" s="33" t="s">
        <v>675</v>
      </c>
      <c r="G13" s="34">
        <v>2032000</v>
      </c>
      <c r="H13" s="34">
        <v>2032000</v>
      </c>
      <c r="I13" s="34">
        <v>2031530.64</v>
      </c>
      <c r="J13" s="34">
        <f>I13/H13*100</f>
        <v>99.97690157480315</v>
      </c>
    </row>
    <row r="14" spans="1:10" ht="12.75">
      <c r="A14" s="45">
        <f>1+A13</f>
        <v>2</v>
      </c>
      <c r="B14" s="54" t="s">
        <v>666</v>
      </c>
      <c r="C14" s="56" t="s">
        <v>778</v>
      </c>
      <c r="D14" s="56" t="s">
        <v>631</v>
      </c>
      <c r="E14" s="56" t="s">
        <v>674</v>
      </c>
      <c r="F14" s="56" t="s">
        <v>675</v>
      </c>
      <c r="G14" s="55">
        <v>2032000</v>
      </c>
      <c r="H14" s="55">
        <v>2032000</v>
      </c>
      <c r="I14" s="55">
        <v>2031530.64</v>
      </c>
      <c r="J14" s="34">
        <f aca="true" t="shared" si="0" ref="J14:J77">I14/H14*100</f>
        <v>99.97690157480315</v>
      </c>
    </row>
    <row r="15" spans="1:10" ht="12.75">
      <c r="A15" s="5">
        <f aca="true" t="shared" si="1" ref="A15:A77">1+A14</f>
        <v>3</v>
      </c>
      <c r="B15" s="15" t="s">
        <v>779</v>
      </c>
      <c r="C15" s="59" t="s">
        <v>778</v>
      </c>
      <c r="D15" s="59" t="s">
        <v>288</v>
      </c>
      <c r="E15" s="59" t="s">
        <v>674</v>
      </c>
      <c r="F15" s="59" t="s">
        <v>675</v>
      </c>
      <c r="G15" s="16">
        <v>2032000</v>
      </c>
      <c r="H15" s="16">
        <v>2032000</v>
      </c>
      <c r="I15" s="16">
        <v>2031530.64</v>
      </c>
      <c r="J15" s="61">
        <f t="shared" si="0"/>
        <v>99.97690157480315</v>
      </c>
    </row>
    <row r="16" spans="1:10" ht="12.75">
      <c r="A16" s="5">
        <f t="shared" si="1"/>
        <v>4</v>
      </c>
      <c r="B16" s="15" t="s">
        <v>780</v>
      </c>
      <c r="C16" s="59" t="s">
        <v>778</v>
      </c>
      <c r="D16" s="59" t="s">
        <v>288</v>
      </c>
      <c r="E16" s="59" t="s">
        <v>781</v>
      </c>
      <c r="F16" s="59" t="s">
        <v>675</v>
      </c>
      <c r="G16" s="16">
        <v>2032000</v>
      </c>
      <c r="H16" s="16">
        <v>2032000</v>
      </c>
      <c r="I16" s="16">
        <v>2031530.64</v>
      </c>
      <c r="J16" s="61">
        <f t="shared" si="0"/>
        <v>99.97690157480315</v>
      </c>
    </row>
    <row r="17" spans="1:10" ht="25.5">
      <c r="A17" s="5">
        <f t="shared" si="1"/>
        <v>5</v>
      </c>
      <c r="B17" s="15" t="s">
        <v>782</v>
      </c>
      <c r="C17" s="59" t="s">
        <v>778</v>
      </c>
      <c r="D17" s="59" t="s">
        <v>288</v>
      </c>
      <c r="E17" s="59" t="s">
        <v>783</v>
      </c>
      <c r="F17" s="59" t="s">
        <v>675</v>
      </c>
      <c r="G17" s="16">
        <v>2032000</v>
      </c>
      <c r="H17" s="16">
        <v>2032000</v>
      </c>
      <c r="I17" s="16">
        <v>2031530.64</v>
      </c>
      <c r="J17" s="61">
        <f t="shared" si="0"/>
        <v>99.97690157480315</v>
      </c>
    </row>
    <row r="18" spans="1:10" ht="25.5">
      <c r="A18" s="5">
        <f t="shared" si="1"/>
        <v>6</v>
      </c>
      <c r="B18" s="15" t="s">
        <v>678</v>
      </c>
      <c r="C18" s="59" t="s">
        <v>778</v>
      </c>
      <c r="D18" s="59" t="s">
        <v>288</v>
      </c>
      <c r="E18" s="59" t="s">
        <v>783</v>
      </c>
      <c r="F18" s="59" t="s">
        <v>590</v>
      </c>
      <c r="G18" s="16">
        <v>2032000</v>
      </c>
      <c r="H18" s="16">
        <v>2032000</v>
      </c>
      <c r="I18" s="16">
        <v>2031530.64</v>
      </c>
      <c r="J18" s="61">
        <f t="shared" si="0"/>
        <v>99.97690157480315</v>
      </c>
    </row>
    <row r="19" spans="1:10" ht="12.75">
      <c r="A19" s="31">
        <f t="shared" si="1"/>
        <v>7</v>
      </c>
      <c r="B19" s="32" t="s">
        <v>784</v>
      </c>
      <c r="C19" s="33" t="s">
        <v>785</v>
      </c>
      <c r="D19" s="33" t="s">
        <v>673</v>
      </c>
      <c r="E19" s="33" t="s">
        <v>674</v>
      </c>
      <c r="F19" s="33" t="s">
        <v>675</v>
      </c>
      <c r="G19" s="34">
        <f>295664853.47+158000+13540</f>
        <v>295836393.47</v>
      </c>
      <c r="H19" s="34">
        <v>295664853.47</v>
      </c>
      <c r="I19" s="34">
        <f>256859662.64+1193200+5482400+1004400+13300+315500+290400</f>
        <v>265158862.64</v>
      </c>
      <c r="J19" s="34">
        <f t="shared" si="0"/>
        <v>89.68223971433406</v>
      </c>
    </row>
    <row r="20" spans="1:10" ht="12.75">
      <c r="A20" s="45">
        <f t="shared" si="1"/>
        <v>8</v>
      </c>
      <c r="B20" s="54" t="s">
        <v>666</v>
      </c>
      <c r="C20" s="56" t="s">
        <v>785</v>
      </c>
      <c r="D20" s="56" t="s">
        <v>631</v>
      </c>
      <c r="E20" s="56" t="s">
        <v>674</v>
      </c>
      <c r="F20" s="56" t="s">
        <v>675</v>
      </c>
      <c r="G20" s="55">
        <f>42970679.18+158000+13540</f>
        <v>43142219.18</v>
      </c>
      <c r="H20" s="55">
        <v>42970679.18</v>
      </c>
      <c r="I20" s="55">
        <v>39071853.18</v>
      </c>
      <c r="J20" s="34">
        <f t="shared" si="0"/>
        <v>90.92677594489909</v>
      </c>
    </row>
    <row r="21" spans="1:10" ht="28.5" customHeight="1">
      <c r="A21" s="5">
        <f t="shared" si="1"/>
        <v>9</v>
      </c>
      <c r="B21" s="15" t="s">
        <v>667</v>
      </c>
      <c r="C21" s="59" t="s">
        <v>785</v>
      </c>
      <c r="D21" s="59" t="s">
        <v>588</v>
      </c>
      <c r="E21" s="59" t="s">
        <v>674</v>
      </c>
      <c r="F21" s="59" t="s">
        <v>675</v>
      </c>
      <c r="G21" s="16">
        <v>1164170</v>
      </c>
      <c r="H21" s="16">
        <v>1164170</v>
      </c>
      <c r="I21" s="16">
        <v>1164134.68</v>
      </c>
      <c r="J21" s="61">
        <f t="shared" si="0"/>
        <v>99.99696607883727</v>
      </c>
    </row>
    <row r="22" spans="1:10" ht="38.25">
      <c r="A22" s="5">
        <f t="shared" si="1"/>
        <v>10</v>
      </c>
      <c r="B22" s="15" t="s">
        <v>676</v>
      </c>
      <c r="C22" s="59" t="s">
        <v>785</v>
      </c>
      <c r="D22" s="59" t="s">
        <v>588</v>
      </c>
      <c r="E22" s="59" t="s">
        <v>78</v>
      </c>
      <c r="F22" s="59" t="s">
        <v>675</v>
      </c>
      <c r="G22" s="16">
        <v>1164170</v>
      </c>
      <c r="H22" s="16">
        <v>1164170</v>
      </c>
      <c r="I22" s="16">
        <v>1164134.68</v>
      </c>
      <c r="J22" s="61">
        <f t="shared" si="0"/>
        <v>99.99696607883727</v>
      </c>
    </row>
    <row r="23" spans="1:10" ht="12.75">
      <c r="A23" s="5">
        <f t="shared" si="1"/>
        <v>11</v>
      </c>
      <c r="B23" s="15" t="s">
        <v>677</v>
      </c>
      <c r="C23" s="59" t="s">
        <v>785</v>
      </c>
      <c r="D23" s="59" t="s">
        <v>588</v>
      </c>
      <c r="E23" s="59" t="s">
        <v>589</v>
      </c>
      <c r="F23" s="59" t="s">
        <v>675</v>
      </c>
      <c r="G23" s="16">
        <v>1164170</v>
      </c>
      <c r="H23" s="16">
        <v>1164170</v>
      </c>
      <c r="I23" s="16">
        <v>1164134.68</v>
      </c>
      <c r="J23" s="61">
        <f t="shared" si="0"/>
        <v>99.99696607883727</v>
      </c>
    </row>
    <row r="24" spans="1:10" ht="25.5">
      <c r="A24" s="5">
        <f t="shared" si="1"/>
        <v>12</v>
      </c>
      <c r="B24" s="15" t="s">
        <v>678</v>
      </c>
      <c r="C24" s="59" t="s">
        <v>785</v>
      </c>
      <c r="D24" s="59" t="s">
        <v>588</v>
      </c>
      <c r="E24" s="59" t="s">
        <v>589</v>
      </c>
      <c r="F24" s="59" t="s">
        <v>590</v>
      </c>
      <c r="G24" s="16">
        <v>1164170</v>
      </c>
      <c r="H24" s="16">
        <v>1164170</v>
      </c>
      <c r="I24" s="16">
        <v>1164134.68</v>
      </c>
      <c r="J24" s="61">
        <f t="shared" si="0"/>
        <v>99.99696607883727</v>
      </c>
    </row>
    <row r="25" spans="1:10" ht="51">
      <c r="A25" s="5">
        <f t="shared" si="1"/>
        <v>13</v>
      </c>
      <c r="B25" s="15" t="s">
        <v>668</v>
      </c>
      <c r="C25" s="59" t="s">
        <v>785</v>
      </c>
      <c r="D25" s="59" t="s">
        <v>596</v>
      </c>
      <c r="E25" s="59" t="s">
        <v>674</v>
      </c>
      <c r="F25" s="59" t="s">
        <v>675</v>
      </c>
      <c r="G25" s="16">
        <v>21402120</v>
      </c>
      <c r="H25" s="16">
        <v>21402120</v>
      </c>
      <c r="I25" s="16">
        <v>20992986.77</v>
      </c>
      <c r="J25" s="61">
        <f t="shared" si="0"/>
        <v>98.08835185486298</v>
      </c>
    </row>
    <row r="26" spans="1:10" ht="38.25">
      <c r="A26" s="5">
        <f t="shared" si="1"/>
        <v>14</v>
      </c>
      <c r="B26" s="15" t="s">
        <v>676</v>
      </c>
      <c r="C26" s="59" t="s">
        <v>785</v>
      </c>
      <c r="D26" s="59" t="s">
        <v>596</v>
      </c>
      <c r="E26" s="59" t="s">
        <v>78</v>
      </c>
      <c r="F26" s="59" t="s">
        <v>675</v>
      </c>
      <c r="G26" s="16">
        <v>21402120</v>
      </c>
      <c r="H26" s="16">
        <v>21402120</v>
      </c>
      <c r="I26" s="16">
        <v>20992986.77</v>
      </c>
      <c r="J26" s="61">
        <f t="shared" si="0"/>
        <v>98.08835185486298</v>
      </c>
    </row>
    <row r="27" spans="1:10" ht="12.75">
      <c r="A27" s="5">
        <f t="shared" si="1"/>
        <v>15</v>
      </c>
      <c r="B27" s="15" t="s">
        <v>679</v>
      </c>
      <c r="C27" s="59" t="s">
        <v>785</v>
      </c>
      <c r="D27" s="59" t="s">
        <v>596</v>
      </c>
      <c r="E27" s="59" t="s">
        <v>593</v>
      </c>
      <c r="F27" s="59" t="s">
        <v>675</v>
      </c>
      <c r="G27" s="16">
        <v>21402120</v>
      </c>
      <c r="H27" s="16">
        <v>21402120</v>
      </c>
      <c r="I27" s="16">
        <v>20992986.77</v>
      </c>
      <c r="J27" s="61">
        <f t="shared" si="0"/>
        <v>98.08835185486298</v>
      </c>
    </row>
    <row r="28" spans="1:10" ht="25.5">
      <c r="A28" s="5">
        <f t="shared" si="1"/>
        <v>16</v>
      </c>
      <c r="B28" s="15" t="s">
        <v>678</v>
      </c>
      <c r="C28" s="59" t="s">
        <v>785</v>
      </c>
      <c r="D28" s="59" t="s">
        <v>596</v>
      </c>
      <c r="E28" s="59" t="s">
        <v>593</v>
      </c>
      <c r="F28" s="59" t="s">
        <v>590</v>
      </c>
      <c r="G28" s="16">
        <v>21402120</v>
      </c>
      <c r="H28" s="16">
        <v>21402120</v>
      </c>
      <c r="I28" s="16">
        <v>20992986.77</v>
      </c>
      <c r="J28" s="61">
        <f t="shared" si="0"/>
        <v>98.08835185486298</v>
      </c>
    </row>
    <row r="29" spans="1:10" ht="12.75">
      <c r="A29" s="5">
        <f t="shared" si="1"/>
        <v>17</v>
      </c>
      <c r="B29" s="15" t="s">
        <v>786</v>
      </c>
      <c r="C29" s="59" t="s">
        <v>785</v>
      </c>
      <c r="D29" s="59" t="s">
        <v>290</v>
      </c>
      <c r="E29" s="59" t="s">
        <v>674</v>
      </c>
      <c r="F29" s="59" t="s">
        <v>675</v>
      </c>
      <c r="G29" s="16">
        <f>G30</f>
        <v>1375381</v>
      </c>
      <c r="H29" s="16">
        <v>1203841</v>
      </c>
      <c r="I29" s="16">
        <v>0</v>
      </c>
      <c r="J29" s="61">
        <f t="shared" si="0"/>
        <v>0</v>
      </c>
    </row>
    <row r="30" spans="1:10" ht="12.75">
      <c r="A30" s="5">
        <f t="shared" si="1"/>
        <v>18</v>
      </c>
      <c r="B30" s="15" t="s">
        <v>787</v>
      </c>
      <c r="C30" s="59" t="s">
        <v>785</v>
      </c>
      <c r="D30" s="59" t="s">
        <v>290</v>
      </c>
      <c r="E30" s="59" t="s">
        <v>788</v>
      </c>
      <c r="F30" s="59" t="s">
        <v>675</v>
      </c>
      <c r="G30" s="16">
        <f>G31</f>
        <v>1375381</v>
      </c>
      <c r="H30" s="16">
        <v>1203841</v>
      </c>
      <c r="I30" s="16">
        <v>0</v>
      </c>
      <c r="J30" s="61">
        <f t="shared" si="0"/>
        <v>0</v>
      </c>
    </row>
    <row r="31" spans="1:10" ht="12.75">
      <c r="A31" s="5">
        <f t="shared" si="1"/>
        <v>19</v>
      </c>
      <c r="B31" s="15" t="s">
        <v>789</v>
      </c>
      <c r="C31" s="59" t="s">
        <v>785</v>
      </c>
      <c r="D31" s="59" t="s">
        <v>290</v>
      </c>
      <c r="E31" s="59" t="s">
        <v>790</v>
      </c>
      <c r="F31" s="59" t="s">
        <v>675</v>
      </c>
      <c r="G31" s="16">
        <f>G32</f>
        <v>1375381</v>
      </c>
      <c r="H31" s="16">
        <v>1203841</v>
      </c>
      <c r="I31" s="16">
        <v>0</v>
      </c>
      <c r="J31" s="61">
        <f t="shared" si="0"/>
        <v>0</v>
      </c>
    </row>
    <row r="32" spans="1:10" ht="12.75">
      <c r="A32" s="5">
        <f t="shared" si="1"/>
        <v>20</v>
      </c>
      <c r="B32" s="15" t="s">
        <v>791</v>
      </c>
      <c r="C32" s="59" t="s">
        <v>785</v>
      </c>
      <c r="D32" s="59" t="s">
        <v>290</v>
      </c>
      <c r="E32" s="59" t="s">
        <v>790</v>
      </c>
      <c r="F32" s="59" t="s">
        <v>792</v>
      </c>
      <c r="G32" s="16">
        <f>1203841+13540+158000</f>
        <v>1375381</v>
      </c>
      <c r="H32" s="16">
        <v>1203841</v>
      </c>
      <c r="I32" s="16">
        <v>0</v>
      </c>
      <c r="J32" s="61">
        <f t="shared" si="0"/>
        <v>0</v>
      </c>
    </row>
    <row r="33" spans="1:10" ht="12.75">
      <c r="A33" s="5">
        <f t="shared" si="1"/>
        <v>21</v>
      </c>
      <c r="B33" s="15" t="s">
        <v>669</v>
      </c>
      <c r="C33" s="59" t="s">
        <v>785</v>
      </c>
      <c r="D33" s="59" t="s">
        <v>670</v>
      </c>
      <c r="E33" s="59" t="s">
        <v>674</v>
      </c>
      <c r="F33" s="59" t="s">
        <v>675</v>
      </c>
      <c r="G33" s="16">
        <v>19200548.18</v>
      </c>
      <c r="H33" s="16">
        <v>19200548.18</v>
      </c>
      <c r="I33" s="16">
        <v>16914731.73</v>
      </c>
      <c r="J33" s="61">
        <f t="shared" si="0"/>
        <v>88.09504588842422</v>
      </c>
    </row>
    <row r="34" spans="1:10" ht="25.5">
      <c r="A34" s="5">
        <f t="shared" si="1"/>
        <v>22</v>
      </c>
      <c r="B34" s="15" t="s">
        <v>271</v>
      </c>
      <c r="C34" s="59" t="s">
        <v>785</v>
      </c>
      <c r="D34" s="59" t="s">
        <v>670</v>
      </c>
      <c r="E34" s="59" t="s">
        <v>272</v>
      </c>
      <c r="F34" s="59" t="s">
        <v>675</v>
      </c>
      <c r="G34" s="16">
        <v>126300</v>
      </c>
      <c r="H34" s="16">
        <v>126300</v>
      </c>
      <c r="I34" s="16">
        <v>126300</v>
      </c>
      <c r="J34" s="61">
        <f t="shared" si="0"/>
        <v>100</v>
      </c>
    </row>
    <row r="35" spans="1:10" ht="12.75">
      <c r="A35" s="5">
        <f t="shared" si="1"/>
        <v>23</v>
      </c>
      <c r="B35" s="15" t="s">
        <v>683</v>
      </c>
      <c r="C35" s="59" t="s">
        <v>785</v>
      </c>
      <c r="D35" s="59" t="s">
        <v>670</v>
      </c>
      <c r="E35" s="59" t="s">
        <v>272</v>
      </c>
      <c r="F35" s="59" t="s">
        <v>616</v>
      </c>
      <c r="G35" s="16">
        <v>126300</v>
      </c>
      <c r="H35" s="16">
        <v>126300</v>
      </c>
      <c r="I35" s="16">
        <v>126300</v>
      </c>
      <c r="J35" s="61">
        <f t="shared" si="0"/>
        <v>100</v>
      </c>
    </row>
    <row r="36" spans="1:10" ht="51">
      <c r="A36" s="5">
        <f t="shared" si="1"/>
        <v>24</v>
      </c>
      <c r="B36" s="15" t="s">
        <v>793</v>
      </c>
      <c r="C36" s="59" t="s">
        <v>785</v>
      </c>
      <c r="D36" s="59" t="s">
        <v>670</v>
      </c>
      <c r="E36" s="59" t="s">
        <v>794</v>
      </c>
      <c r="F36" s="59" t="s">
        <v>675</v>
      </c>
      <c r="G36" s="16">
        <v>206000</v>
      </c>
      <c r="H36" s="16">
        <v>206000</v>
      </c>
      <c r="I36" s="16">
        <v>206000</v>
      </c>
      <c r="J36" s="61">
        <f t="shared" si="0"/>
        <v>100</v>
      </c>
    </row>
    <row r="37" spans="1:10" ht="25.5">
      <c r="A37" s="5">
        <f t="shared" si="1"/>
        <v>25</v>
      </c>
      <c r="B37" s="15" t="s">
        <v>678</v>
      </c>
      <c r="C37" s="59" t="s">
        <v>785</v>
      </c>
      <c r="D37" s="59" t="s">
        <v>670</v>
      </c>
      <c r="E37" s="59" t="s">
        <v>794</v>
      </c>
      <c r="F37" s="59" t="s">
        <v>590</v>
      </c>
      <c r="G37" s="16">
        <v>206000</v>
      </c>
      <c r="H37" s="16">
        <v>206000</v>
      </c>
      <c r="I37" s="16">
        <v>206000</v>
      </c>
      <c r="J37" s="61">
        <f t="shared" si="0"/>
        <v>100</v>
      </c>
    </row>
    <row r="38" spans="1:10" ht="63.75">
      <c r="A38" s="5">
        <f t="shared" si="1"/>
        <v>26</v>
      </c>
      <c r="B38" s="15" t="s">
        <v>717</v>
      </c>
      <c r="C38" s="59" t="s">
        <v>785</v>
      </c>
      <c r="D38" s="59" t="s">
        <v>670</v>
      </c>
      <c r="E38" s="59" t="s">
        <v>718</v>
      </c>
      <c r="F38" s="59" t="s">
        <v>675</v>
      </c>
      <c r="G38" s="16">
        <v>100</v>
      </c>
      <c r="H38" s="16">
        <v>100</v>
      </c>
      <c r="I38" s="16">
        <v>100</v>
      </c>
      <c r="J38" s="61">
        <f t="shared" si="0"/>
        <v>100</v>
      </c>
    </row>
    <row r="39" spans="1:10" ht="25.5">
      <c r="A39" s="5">
        <f t="shared" si="1"/>
        <v>27</v>
      </c>
      <c r="B39" s="15" t="s">
        <v>678</v>
      </c>
      <c r="C39" s="59" t="s">
        <v>785</v>
      </c>
      <c r="D39" s="59" t="s">
        <v>670</v>
      </c>
      <c r="E39" s="59" t="s">
        <v>718</v>
      </c>
      <c r="F39" s="59" t="s">
        <v>590</v>
      </c>
      <c r="G39" s="16">
        <v>100</v>
      </c>
      <c r="H39" s="16">
        <v>100</v>
      </c>
      <c r="I39" s="16">
        <v>100</v>
      </c>
      <c r="J39" s="61">
        <f t="shared" si="0"/>
        <v>100</v>
      </c>
    </row>
    <row r="40" spans="1:10" ht="38.25">
      <c r="A40" s="5">
        <f t="shared" si="1"/>
        <v>28</v>
      </c>
      <c r="B40" s="15" t="s">
        <v>795</v>
      </c>
      <c r="C40" s="59" t="s">
        <v>785</v>
      </c>
      <c r="D40" s="59" t="s">
        <v>670</v>
      </c>
      <c r="E40" s="59" t="s">
        <v>796</v>
      </c>
      <c r="F40" s="59" t="s">
        <v>675</v>
      </c>
      <c r="G40" s="16">
        <v>79000</v>
      </c>
      <c r="H40" s="16">
        <v>79000</v>
      </c>
      <c r="I40" s="16">
        <v>79000</v>
      </c>
      <c r="J40" s="61">
        <f t="shared" si="0"/>
        <v>100</v>
      </c>
    </row>
    <row r="41" spans="1:10" ht="25.5">
      <c r="A41" s="5">
        <f t="shared" si="1"/>
        <v>29</v>
      </c>
      <c r="B41" s="15" t="s">
        <v>678</v>
      </c>
      <c r="C41" s="59" t="s">
        <v>785</v>
      </c>
      <c r="D41" s="59" t="s">
        <v>670</v>
      </c>
      <c r="E41" s="59" t="s">
        <v>796</v>
      </c>
      <c r="F41" s="59" t="s">
        <v>590</v>
      </c>
      <c r="G41" s="16">
        <v>79000</v>
      </c>
      <c r="H41" s="16">
        <v>79000</v>
      </c>
      <c r="I41" s="16">
        <v>79000</v>
      </c>
      <c r="J41" s="61">
        <f t="shared" si="0"/>
        <v>100</v>
      </c>
    </row>
    <row r="42" spans="1:10" ht="38.25">
      <c r="A42" s="5">
        <f t="shared" si="1"/>
        <v>30</v>
      </c>
      <c r="B42" s="15" t="s">
        <v>676</v>
      </c>
      <c r="C42" s="59" t="s">
        <v>785</v>
      </c>
      <c r="D42" s="59" t="s">
        <v>670</v>
      </c>
      <c r="E42" s="59" t="s">
        <v>78</v>
      </c>
      <c r="F42" s="59" t="s">
        <v>675</v>
      </c>
      <c r="G42" s="16">
        <v>305600</v>
      </c>
      <c r="H42" s="16">
        <v>305600</v>
      </c>
      <c r="I42" s="16">
        <v>299479.58</v>
      </c>
      <c r="J42" s="61">
        <f t="shared" si="0"/>
        <v>97.9972447643979</v>
      </c>
    </row>
    <row r="43" spans="1:10" ht="12.75">
      <c r="A43" s="5">
        <f t="shared" si="1"/>
        <v>31</v>
      </c>
      <c r="B43" s="15" t="s">
        <v>679</v>
      </c>
      <c r="C43" s="59" t="s">
        <v>785</v>
      </c>
      <c r="D43" s="59" t="s">
        <v>670</v>
      </c>
      <c r="E43" s="59" t="s">
        <v>593</v>
      </c>
      <c r="F43" s="59" t="s">
        <v>675</v>
      </c>
      <c r="G43" s="16">
        <v>305600</v>
      </c>
      <c r="H43" s="16">
        <v>305600</v>
      </c>
      <c r="I43" s="16">
        <v>299479.58</v>
      </c>
      <c r="J43" s="61">
        <f t="shared" si="0"/>
        <v>97.9972447643979</v>
      </c>
    </row>
    <row r="44" spans="1:10" ht="25.5">
      <c r="A44" s="5">
        <f t="shared" si="1"/>
        <v>32</v>
      </c>
      <c r="B44" s="15" t="s">
        <v>678</v>
      </c>
      <c r="C44" s="59" t="s">
        <v>785</v>
      </c>
      <c r="D44" s="59" t="s">
        <v>670</v>
      </c>
      <c r="E44" s="59" t="s">
        <v>593</v>
      </c>
      <c r="F44" s="59" t="s">
        <v>590</v>
      </c>
      <c r="G44" s="16">
        <v>305600</v>
      </c>
      <c r="H44" s="16">
        <v>305600</v>
      </c>
      <c r="I44" s="16">
        <v>299479.58</v>
      </c>
      <c r="J44" s="61">
        <f t="shared" si="0"/>
        <v>97.9972447643979</v>
      </c>
    </row>
    <row r="45" spans="1:10" ht="25.5">
      <c r="A45" s="5">
        <f t="shared" si="1"/>
        <v>33</v>
      </c>
      <c r="B45" s="15" t="s">
        <v>681</v>
      </c>
      <c r="C45" s="59" t="s">
        <v>785</v>
      </c>
      <c r="D45" s="59" t="s">
        <v>670</v>
      </c>
      <c r="E45" s="59" t="s">
        <v>80</v>
      </c>
      <c r="F45" s="59" t="s">
        <v>675</v>
      </c>
      <c r="G45" s="16">
        <v>7158155</v>
      </c>
      <c r="H45" s="16">
        <v>7158155</v>
      </c>
      <c r="I45" s="16">
        <v>5428902.85</v>
      </c>
      <c r="J45" s="61">
        <f t="shared" si="0"/>
        <v>75.84220864175195</v>
      </c>
    </row>
    <row r="46" spans="1:10" ht="25.5">
      <c r="A46" s="5">
        <f t="shared" si="1"/>
        <v>34</v>
      </c>
      <c r="B46" s="15" t="s">
        <v>797</v>
      </c>
      <c r="C46" s="59" t="s">
        <v>785</v>
      </c>
      <c r="D46" s="59" t="s">
        <v>670</v>
      </c>
      <c r="E46" s="59" t="s">
        <v>798</v>
      </c>
      <c r="F46" s="59" t="s">
        <v>675</v>
      </c>
      <c r="G46" s="16">
        <v>6433155</v>
      </c>
      <c r="H46" s="16">
        <v>6433155</v>
      </c>
      <c r="I46" s="16">
        <v>5203902.85</v>
      </c>
      <c r="J46" s="61">
        <f t="shared" si="0"/>
        <v>80.89192394711459</v>
      </c>
    </row>
    <row r="47" spans="1:10" ht="25.5">
      <c r="A47" s="5">
        <f t="shared" si="1"/>
        <v>35</v>
      </c>
      <c r="B47" s="15" t="s">
        <v>678</v>
      </c>
      <c r="C47" s="59" t="s">
        <v>785</v>
      </c>
      <c r="D47" s="59" t="s">
        <v>670</v>
      </c>
      <c r="E47" s="59" t="s">
        <v>798</v>
      </c>
      <c r="F47" s="59" t="s">
        <v>590</v>
      </c>
      <c r="G47" s="16">
        <v>6433155</v>
      </c>
      <c r="H47" s="16">
        <v>6433155</v>
      </c>
      <c r="I47" s="16">
        <v>5203902.85</v>
      </c>
      <c r="J47" s="61">
        <f t="shared" si="0"/>
        <v>80.89192394711459</v>
      </c>
    </row>
    <row r="48" spans="1:10" ht="25.5">
      <c r="A48" s="5">
        <f t="shared" si="1"/>
        <v>36</v>
      </c>
      <c r="B48" s="15" t="s">
        <v>799</v>
      </c>
      <c r="C48" s="59" t="s">
        <v>785</v>
      </c>
      <c r="D48" s="59" t="s">
        <v>670</v>
      </c>
      <c r="E48" s="59" t="s">
        <v>800</v>
      </c>
      <c r="F48" s="59" t="s">
        <v>675</v>
      </c>
      <c r="G48" s="16">
        <v>500000</v>
      </c>
      <c r="H48" s="16">
        <v>500000</v>
      </c>
      <c r="I48" s="16">
        <v>0</v>
      </c>
      <c r="J48" s="61">
        <f t="shared" si="0"/>
        <v>0</v>
      </c>
    </row>
    <row r="49" spans="1:10" ht="25.5">
      <c r="A49" s="5">
        <f t="shared" si="1"/>
        <v>37</v>
      </c>
      <c r="B49" s="15" t="s">
        <v>678</v>
      </c>
      <c r="C49" s="59" t="s">
        <v>785</v>
      </c>
      <c r="D49" s="59" t="s">
        <v>670</v>
      </c>
      <c r="E49" s="59" t="s">
        <v>800</v>
      </c>
      <c r="F49" s="59" t="s">
        <v>590</v>
      </c>
      <c r="G49" s="16">
        <v>500000</v>
      </c>
      <c r="H49" s="16">
        <v>500000</v>
      </c>
      <c r="I49" s="16">
        <v>0</v>
      </c>
      <c r="J49" s="61">
        <f t="shared" si="0"/>
        <v>0</v>
      </c>
    </row>
    <row r="50" spans="1:10" ht="38.25">
      <c r="A50" s="5">
        <f t="shared" si="1"/>
        <v>38</v>
      </c>
      <c r="B50" s="15" t="s">
        <v>801</v>
      </c>
      <c r="C50" s="59" t="s">
        <v>785</v>
      </c>
      <c r="D50" s="59" t="s">
        <v>670</v>
      </c>
      <c r="E50" s="59" t="s">
        <v>802</v>
      </c>
      <c r="F50" s="59" t="s">
        <v>675</v>
      </c>
      <c r="G50" s="16">
        <v>225000</v>
      </c>
      <c r="H50" s="16">
        <v>225000</v>
      </c>
      <c r="I50" s="16">
        <v>225000</v>
      </c>
      <c r="J50" s="61">
        <f t="shared" si="0"/>
        <v>100</v>
      </c>
    </row>
    <row r="51" spans="1:10" ht="25.5">
      <c r="A51" s="5">
        <f t="shared" si="1"/>
        <v>39</v>
      </c>
      <c r="B51" s="15" t="s">
        <v>678</v>
      </c>
      <c r="C51" s="59" t="s">
        <v>785</v>
      </c>
      <c r="D51" s="59" t="s">
        <v>670</v>
      </c>
      <c r="E51" s="59" t="s">
        <v>802</v>
      </c>
      <c r="F51" s="59" t="s">
        <v>590</v>
      </c>
      <c r="G51" s="16">
        <v>225000</v>
      </c>
      <c r="H51" s="16">
        <v>225000</v>
      </c>
      <c r="I51" s="16">
        <v>225000</v>
      </c>
      <c r="J51" s="61">
        <f t="shared" si="0"/>
        <v>100</v>
      </c>
    </row>
    <row r="52" spans="1:10" ht="25.5">
      <c r="A52" s="5">
        <f t="shared" si="1"/>
        <v>40</v>
      </c>
      <c r="B52" s="15" t="s">
        <v>721</v>
      </c>
      <c r="C52" s="59" t="s">
        <v>785</v>
      </c>
      <c r="D52" s="59" t="s">
        <v>670</v>
      </c>
      <c r="E52" s="59" t="s">
        <v>722</v>
      </c>
      <c r="F52" s="59" t="s">
        <v>675</v>
      </c>
      <c r="G52" s="16">
        <v>8955331.18</v>
      </c>
      <c r="H52" s="16">
        <v>8955331.18</v>
      </c>
      <c r="I52" s="16">
        <v>8443538.52</v>
      </c>
      <c r="J52" s="61">
        <f t="shared" si="0"/>
        <v>94.28505043852549</v>
      </c>
    </row>
    <row r="53" spans="1:10" ht="25.5">
      <c r="A53" s="5">
        <f t="shared" si="1"/>
        <v>41</v>
      </c>
      <c r="B53" s="15" t="s">
        <v>682</v>
      </c>
      <c r="C53" s="59" t="s">
        <v>785</v>
      </c>
      <c r="D53" s="59" t="s">
        <v>670</v>
      </c>
      <c r="E53" s="59" t="s">
        <v>723</v>
      </c>
      <c r="F53" s="59" t="s">
        <v>675</v>
      </c>
      <c r="G53" s="16">
        <v>8955331.18</v>
      </c>
      <c r="H53" s="16">
        <v>8955331.18</v>
      </c>
      <c r="I53" s="16">
        <v>8443538.52</v>
      </c>
      <c r="J53" s="61">
        <f t="shared" si="0"/>
        <v>94.28505043852549</v>
      </c>
    </row>
    <row r="54" spans="1:10" ht="12.75">
      <c r="A54" s="5">
        <f t="shared" si="1"/>
        <v>42</v>
      </c>
      <c r="B54" s="15" t="s">
        <v>683</v>
      </c>
      <c r="C54" s="59" t="s">
        <v>785</v>
      </c>
      <c r="D54" s="59" t="s">
        <v>670</v>
      </c>
      <c r="E54" s="59" t="s">
        <v>723</v>
      </c>
      <c r="F54" s="59" t="s">
        <v>616</v>
      </c>
      <c r="G54" s="16">
        <v>8955331.18</v>
      </c>
      <c r="H54" s="16">
        <v>8955331.18</v>
      </c>
      <c r="I54" s="16">
        <v>8443538.52</v>
      </c>
      <c r="J54" s="61">
        <f t="shared" si="0"/>
        <v>94.28505043852549</v>
      </c>
    </row>
    <row r="55" spans="1:10" ht="12.75">
      <c r="A55" s="5">
        <f t="shared" si="1"/>
        <v>43</v>
      </c>
      <c r="B55" s="15" t="s">
        <v>685</v>
      </c>
      <c r="C55" s="59" t="s">
        <v>785</v>
      </c>
      <c r="D55" s="59" t="s">
        <v>670</v>
      </c>
      <c r="E55" s="59" t="s">
        <v>81</v>
      </c>
      <c r="F55" s="59" t="s">
        <v>675</v>
      </c>
      <c r="G55" s="16">
        <v>2370062</v>
      </c>
      <c r="H55" s="16">
        <v>2370062</v>
      </c>
      <c r="I55" s="16">
        <v>2331410.78</v>
      </c>
      <c r="J55" s="61">
        <f t="shared" si="0"/>
        <v>98.36918949799625</v>
      </c>
    </row>
    <row r="56" spans="1:10" ht="25.5">
      <c r="A56" s="5">
        <f t="shared" si="1"/>
        <v>44</v>
      </c>
      <c r="B56" s="15" t="s">
        <v>803</v>
      </c>
      <c r="C56" s="59" t="s">
        <v>785</v>
      </c>
      <c r="D56" s="59" t="s">
        <v>670</v>
      </c>
      <c r="E56" s="59" t="s">
        <v>804</v>
      </c>
      <c r="F56" s="59" t="s">
        <v>675</v>
      </c>
      <c r="G56" s="16">
        <v>2370062</v>
      </c>
      <c r="H56" s="16">
        <v>2370062</v>
      </c>
      <c r="I56" s="16">
        <v>2331410.78</v>
      </c>
      <c r="J56" s="61">
        <f t="shared" si="0"/>
        <v>98.36918949799625</v>
      </c>
    </row>
    <row r="57" spans="1:10" ht="12.75">
      <c r="A57" s="5">
        <f t="shared" si="1"/>
        <v>45</v>
      </c>
      <c r="B57" s="15" t="s">
        <v>686</v>
      </c>
      <c r="C57" s="59" t="s">
        <v>785</v>
      </c>
      <c r="D57" s="59" t="s">
        <v>670</v>
      </c>
      <c r="E57" s="59" t="s">
        <v>804</v>
      </c>
      <c r="F57" s="59" t="s">
        <v>617</v>
      </c>
      <c r="G57" s="16">
        <v>2370062</v>
      </c>
      <c r="H57" s="16">
        <v>2370062</v>
      </c>
      <c r="I57" s="16">
        <v>2331410.78</v>
      </c>
      <c r="J57" s="61">
        <f t="shared" si="0"/>
        <v>98.36918949799625</v>
      </c>
    </row>
    <row r="58" spans="1:10" ht="25.5">
      <c r="A58" s="45">
        <f t="shared" si="1"/>
        <v>46</v>
      </c>
      <c r="B58" s="54" t="s">
        <v>48</v>
      </c>
      <c r="C58" s="56" t="s">
        <v>785</v>
      </c>
      <c r="D58" s="56" t="s">
        <v>599</v>
      </c>
      <c r="E58" s="56" t="s">
        <v>674</v>
      </c>
      <c r="F58" s="56" t="s">
        <v>675</v>
      </c>
      <c r="G58" s="55">
        <v>2347000</v>
      </c>
      <c r="H58" s="55">
        <v>2347000</v>
      </c>
      <c r="I58" s="55">
        <v>2074800.31</v>
      </c>
      <c r="J58" s="34">
        <f t="shared" si="0"/>
        <v>88.4022288027269</v>
      </c>
    </row>
    <row r="59" spans="1:10" ht="38.25">
      <c r="A59" s="5">
        <f t="shared" si="1"/>
        <v>47</v>
      </c>
      <c r="B59" s="15" t="s">
        <v>49</v>
      </c>
      <c r="C59" s="59" t="s">
        <v>785</v>
      </c>
      <c r="D59" s="59" t="s">
        <v>601</v>
      </c>
      <c r="E59" s="59" t="s">
        <v>674</v>
      </c>
      <c r="F59" s="59" t="s">
        <v>675</v>
      </c>
      <c r="G59" s="16">
        <v>1860000</v>
      </c>
      <c r="H59" s="16">
        <v>1860000</v>
      </c>
      <c r="I59" s="16">
        <v>1708497.01</v>
      </c>
      <c r="J59" s="61">
        <f t="shared" si="0"/>
        <v>91.85467795698925</v>
      </c>
    </row>
    <row r="60" spans="1:10" ht="25.5">
      <c r="A60" s="5">
        <f t="shared" si="1"/>
        <v>48</v>
      </c>
      <c r="B60" s="15" t="s">
        <v>687</v>
      </c>
      <c r="C60" s="59" t="s">
        <v>785</v>
      </c>
      <c r="D60" s="59" t="s">
        <v>601</v>
      </c>
      <c r="E60" s="59" t="s">
        <v>82</v>
      </c>
      <c r="F60" s="59" t="s">
        <v>675</v>
      </c>
      <c r="G60" s="16">
        <v>1860000</v>
      </c>
      <c r="H60" s="16">
        <v>1860000</v>
      </c>
      <c r="I60" s="16">
        <v>1708497.01</v>
      </c>
      <c r="J60" s="61">
        <f t="shared" si="0"/>
        <v>91.85467795698925</v>
      </c>
    </row>
    <row r="61" spans="1:10" ht="38.25">
      <c r="A61" s="5">
        <f t="shared" si="1"/>
        <v>49</v>
      </c>
      <c r="B61" s="15" t="s">
        <v>688</v>
      </c>
      <c r="C61" s="59" t="s">
        <v>785</v>
      </c>
      <c r="D61" s="59" t="s">
        <v>601</v>
      </c>
      <c r="E61" s="59" t="s">
        <v>602</v>
      </c>
      <c r="F61" s="59" t="s">
        <v>675</v>
      </c>
      <c r="G61" s="16">
        <v>1860000</v>
      </c>
      <c r="H61" s="16">
        <v>1860000</v>
      </c>
      <c r="I61" s="16">
        <v>1708497.01</v>
      </c>
      <c r="J61" s="61">
        <f t="shared" si="0"/>
        <v>91.85467795698925</v>
      </c>
    </row>
    <row r="62" spans="1:10" ht="12.75">
      <c r="A62" s="5">
        <f t="shared" si="1"/>
        <v>50</v>
      </c>
      <c r="B62" s="15" t="s">
        <v>683</v>
      </c>
      <c r="C62" s="59" t="s">
        <v>785</v>
      </c>
      <c r="D62" s="59" t="s">
        <v>601</v>
      </c>
      <c r="E62" s="59" t="s">
        <v>602</v>
      </c>
      <c r="F62" s="59" t="s">
        <v>616</v>
      </c>
      <c r="G62" s="16">
        <v>1600000</v>
      </c>
      <c r="H62" s="16">
        <v>1600000</v>
      </c>
      <c r="I62" s="16">
        <v>1463008.01</v>
      </c>
      <c r="J62" s="61">
        <f t="shared" si="0"/>
        <v>91.438000625</v>
      </c>
    </row>
    <row r="63" spans="1:10" ht="25.5">
      <c r="A63" s="5">
        <f t="shared" si="1"/>
        <v>51</v>
      </c>
      <c r="B63" s="15" t="s">
        <v>678</v>
      </c>
      <c r="C63" s="59" t="s">
        <v>785</v>
      </c>
      <c r="D63" s="59" t="s">
        <v>601</v>
      </c>
      <c r="E63" s="59" t="s">
        <v>602</v>
      </c>
      <c r="F63" s="59" t="s">
        <v>590</v>
      </c>
      <c r="G63" s="16">
        <v>260000</v>
      </c>
      <c r="H63" s="16">
        <v>260000</v>
      </c>
      <c r="I63" s="16">
        <v>245489</v>
      </c>
      <c r="J63" s="61">
        <f t="shared" si="0"/>
        <v>94.41884615384616</v>
      </c>
    </row>
    <row r="64" spans="1:10" ht="25.5">
      <c r="A64" s="5">
        <f t="shared" si="1"/>
        <v>52</v>
      </c>
      <c r="B64" s="15" t="s">
        <v>805</v>
      </c>
      <c r="C64" s="59" t="s">
        <v>785</v>
      </c>
      <c r="D64" s="59" t="s">
        <v>292</v>
      </c>
      <c r="E64" s="59" t="s">
        <v>674</v>
      </c>
      <c r="F64" s="59" t="s">
        <v>675</v>
      </c>
      <c r="G64" s="16">
        <v>487000</v>
      </c>
      <c r="H64" s="16">
        <v>487000</v>
      </c>
      <c r="I64" s="16">
        <v>366303.3</v>
      </c>
      <c r="J64" s="61">
        <f t="shared" si="0"/>
        <v>75.21628336755647</v>
      </c>
    </row>
    <row r="65" spans="1:10" ht="12.75">
      <c r="A65" s="5">
        <f t="shared" si="1"/>
        <v>53</v>
      </c>
      <c r="B65" s="15" t="s">
        <v>685</v>
      </c>
      <c r="C65" s="59" t="s">
        <v>785</v>
      </c>
      <c r="D65" s="59" t="s">
        <v>292</v>
      </c>
      <c r="E65" s="59" t="s">
        <v>81</v>
      </c>
      <c r="F65" s="59" t="s">
        <v>675</v>
      </c>
      <c r="G65" s="16">
        <v>487000</v>
      </c>
      <c r="H65" s="16">
        <v>487000</v>
      </c>
      <c r="I65" s="16">
        <v>366303.3</v>
      </c>
      <c r="J65" s="61">
        <f t="shared" si="0"/>
        <v>75.21628336755647</v>
      </c>
    </row>
    <row r="66" spans="1:10" ht="38.25">
      <c r="A66" s="5">
        <f t="shared" si="1"/>
        <v>54</v>
      </c>
      <c r="B66" s="15" t="s">
        <v>806</v>
      </c>
      <c r="C66" s="59" t="s">
        <v>785</v>
      </c>
      <c r="D66" s="59" t="s">
        <v>292</v>
      </c>
      <c r="E66" s="59" t="s">
        <v>807</v>
      </c>
      <c r="F66" s="59" t="s">
        <v>675</v>
      </c>
      <c r="G66" s="16">
        <v>350000</v>
      </c>
      <c r="H66" s="16">
        <v>350000</v>
      </c>
      <c r="I66" s="16">
        <v>232200</v>
      </c>
      <c r="J66" s="61">
        <f t="shared" si="0"/>
        <v>66.34285714285714</v>
      </c>
    </row>
    <row r="67" spans="1:10" ht="12.75">
      <c r="A67" s="5">
        <f t="shared" si="1"/>
        <v>55</v>
      </c>
      <c r="B67" s="15" t="s">
        <v>686</v>
      </c>
      <c r="C67" s="59" t="s">
        <v>785</v>
      </c>
      <c r="D67" s="59" t="s">
        <v>292</v>
      </c>
      <c r="E67" s="59" t="s">
        <v>807</v>
      </c>
      <c r="F67" s="59" t="s">
        <v>617</v>
      </c>
      <c r="G67" s="16">
        <v>350000</v>
      </c>
      <c r="H67" s="16">
        <v>350000</v>
      </c>
      <c r="I67" s="16">
        <v>232200</v>
      </c>
      <c r="J67" s="61">
        <f t="shared" si="0"/>
        <v>66.34285714285714</v>
      </c>
    </row>
    <row r="68" spans="1:10" ht="51">
      <c r="A68" s="5">
        <f t="shared" si="1"/>
        <v>56</v>
      </c>
      <c r="B68" s="15" t="s">
        <v>808</v>
      </c>
      <c r="C68" s="59" t="s">
        <v>785</v>
      </c>
      <c r="D68" s="59" t="s">
        <v>292</v>
      </c>
      <c r="E68" s="59" t="s">
        <v>809</v>
      </c>
      <c r="F68" s="59" t="s">
        <v>675</v>
      </c>
      <c r="G68" s="16">
        <v>137000</v>
      </c>
      <c r="H68" s="16">
        <v>137000</v>
      </c>
      <c r="I68" s="16">
        <v>134103.3</v>
      </c>
      <c r="J68" s="61">
        <f t="shared" si="0"/>
        <v>97.8856204379562</v>
      </c>
    </row>
    <row r="69" spans="1:10" ht="12.75">
      <c r="A69" s="5">
        <f t="shared" si="1"/>
        <v>57</v>
      </c>
      <c r="B69" s="15" t="s">
        <v>686</v>
      </c>
      <c r="C69" s="59" t="s">
        <v>785</v>
      </c>
      <c r="D69" s="59" t="s">
        <v>292</v>
      </c>
      <c r="E69" s="59" t="s">
        <v>809</v>
      </c>
      <c r="F69" s="59" t="s">
        <v>617</v>
      </c>
      <c r="G69" s="16">
        <v>137000</v>
      </c>
      <c r="H69" s="16">
        <v>137000</v>
      </c>
      <c r="I69" s="16">
        <v>134103.3</v>
      </c>
      <c r="J69" s="61">
        <f t="shared" si="0"/>
        <v>97.8856204379562</v>
      </c>
    </row>
    <row r="70" spans="1:10" ht="12.75">
      <c r="A70" s="45">
        <f t="shared" si="1"/>
        <v>58</v>
      </c>
      <c r="B70" s="54" t="s">
        <v>54</v>
      </c>
      <c r="C70" s="56" t="s">
        <v>785</v>
      </c>
      <c r="D70" s="56" t="s">
        <v>604</v>
      </c>
      <c r="E70" s="56" t="s">
        <v>674</v>
      </c>
      <c r="F70" s="56" t="s">
        <v>675</v>
      </c>
      <c r="G70" s="55">
        <v>23641333.07</v>
      </c>
      <c r="H70" s="55">
        <v>23641333.07</v>
      </c>
      <c r="I70" s="55">
        <v>18253620.22</v>
      </c>
      <c r="J70" s="34">
        <f t="shared" si="0"/>
        <v>77.21062160899541</v>
      </c>
    </row>
    <row r="71" spans="1:10" ht="12.75">
      <c r="A71" s="5">
        <f t="shared" si="1"/>
        <v>59</v>
      </c>
      <c r="B71" s="15" t="s">
        <v>55</v>
      </c>
      <c r="C71" s="59" t="s">
        <v>785</v>
      </c>
      <c r="D71" s="59" t="s">
        <v>606</v>
      </c>
      <c r="E71" s="59" t="s">
        <v>674</v>
      </c>
      <c r="F71" s="59" t="s">
        <v>675</v>
      </c>
      <c r="G71" s="16">
        <v>520000</v>
      </c>
      <c r="H71" s="16">
        <v>520000</v>
      </c>
      <c r="I71" s="16">
        <v>497573.35</v>
      </c>
      <c r="J71" s="61">
        <f t="shared" si="0"/>
        <v>95.68718269230769</v>
      </c>
    </row>
    <row r="72" spans="1:10" ht="12.75">
      <c r="A72" s="5">
        <f t="shared" si="1"/>
        <v>60</v>
      </c>
      <c r="B72" s="15" t="s">
        <v>685</v>
      </c>
      <c r="C72" s="59" t="s">
        <v>785</v>
      </c>
      <c r="D72" s="59" t="s">
        <v>606</v>
      </c>
      <c r="E72" s="59" t="s">
        <v>81</v>
      </c>
      <c r="F72" s="59" t="s">
        <v>675</v>
      </c>
      <c r="G72" s="16">
        <v>520000</v>
      </c>
      <c r="H72" s="16">
        <v>520000</v>
      </c>
      <c r="I72" s="16">
        <v>497573.35</v>
      </c>
      <c r="J72" s="61">
        <f t="shared" si="0"/>
        <v>95.68718269230769</v>
      </c>
    </row>
    <row r="73" spans="1:10" ht="63.75">
      <c r="A73" s="5">
        <f t="shared" si="1"/>
        <v>61</v>
      </c>
      <c r="B73" s="15" t="s">
        <v>366</v>
      </c>
      <c r="C73" s="59" t="s">
        <v>785</v>
      </c>
      <c r="D73" s="59" t="s">
        <v>606</v>
      </c>
      <c r="E73" s="59" t="s">
        <v>367</v>
      </c>
      <c r="F73" s="59" t="s">
        <v>675</v>
      </c>
      <c r="G73" s="16">
        <v>520000</v>
      </c>
      <c r="H73" s="16">
        <v>520000</v>
      </c>
      <c r="I73" s="16">
        <v>497573.35</v>
      </c>
      <c r="J73" s="61">
        <f t="shared" si="0"/>
        <v>95.68718269230769</v>
      </c>
    </row>
    <row r="74" spans="1:10" ht="12.75">
      <c r="A74" s="5">
        <f t="shared" si="1"/>
        <v>62</v>
      </c>
      <c r="B74" s="15" t="s">
        <v>686</v>
      </c>
      <c r="C74" s="59" t="s">
        <v>785</v>
      </c>
      <c r="D74" s="59" t="s">
        <v>606</v>
      </c>
      <c r="E74" s="59" t="s">
        <v>367</v>
      </c>
      <c r="F74" s="59" t="s">
        <v>617</v>
      </c>
      <c r="G74" s="16">
        <v>520000</v>
      </c>
      <c r="H74" s="16">
        <v>520000</v>
      </c>
      <c r="I74" s="16">
        <v>497573.35</v>
      </c>
      <c r="J74" s="61">
        <f t="shared" si="0"/>
        <v>95.68718269230769</v>
      </c>
    </row>
    <row r="75" spans="1:10" ht="12.75">
      <c r="A75" s="5">
        <f t="shared" si="1"/>
        <v>63</v>
      </c>
      <c r="B75" s="15" t="s">
        <v>368</v>
      </c>
      <c r="C75" s="59" t="s">
        <v>785</v>
      </c>
      <c r="D75" s="59" t="s">
        <v>294</v>
      </c>
      <c r="E75" s="59" t="s">
        <v>674</v>
      </c>
      <c r="F75" s="59" t="s">
        <v>675</v>
      </c>
      <c r="G75" s="16">
        <v>333000</v>
      </c>
      <c r="H75" s="16">
        <v>333000</v>
      </c>
      <c r="I75" s="16">
        <v>179841</v>
      </c>
      <c r="J75" s="61">
        <f t="shared" si="0"/>
        <v>54.00630630630631</v>
      </c>
    </row>
    <row r="76" spans="1:10" ht="12.75">
      <c r="A76" s="5">
        <f t="shared" si="1"/>
        <v>64</v>
      </c>
      <c r="B76" s="15" t="s">
        <v>369</v>
      </c>
      <c r="C76" s="59" t="s">
        <v>785</v>
      </c>
      <c r="D76" s="59" t="s">
        <v>294</v>
      </c>
      <c r="E76" s="59" t="s">
        <v>370</v>
      </c>
      <c r="F76" s="59" t="s">
        <v>675</v>
      </c>
      <c r="G76" s="16">
        <v>333000</v>
      </c>
      <c r="H76" s="16">
        <v>333000</v>
      </c>
      <c r="I76" s="16">
        <v>179841</v>
      </c>
      <c r="J76" s="61">
        <f t="shared" si="0"/>
        <v>54.00630630630631</v>
      </c>
    </row>
    <row r="77" spans="1:10" ht="51">
      <c r="A77" s="5">
        <f t="shared" si="1"/>
        <v>65</v>
      </c>
      <c r="B77" s="15" t="s">
        <v>371</v>
      </c>
      <c r="C77" s="59" t="s">
        <v>785</v>
      </c>
      <c r="D77" s="59" t="s">
        <v>294</v>
      </c>
      <c r="E77" s="59" t="s">
        <v>372</v>
      </c>
      <c r="F77" s="59" t="s">
        <v>675</v>
      </c>
      <c r="G77" s="16">
        <v>333000</v>
      </c>
      <c r="H77" s="16">
        <v>333000</v>
      </c>
      <c r="I77" s="16">
        <v>179841</v>
      </c>
      <c r="J77" s="61">
        <f t="shared" si="0"/>
        <v>54.00630630630631</v>
      </c>
    </row>
    <row r="78" spans="1:10" ht="25.5">
      <c r="A78" s="5">
        <f aca="true" t="shared" si="2" ref="A78:A141">1+A77</f>
        <v>66</v>
      </c>
      <c r="B78" s="15" t="s">
        <v>678</v>
      </c>
      <c r="C78" s="59" t="s">
        <v>785</v>
      </c>
      <c r="D78" s="59" t="s">
        <v>294</v>
      </c>
      <c r="E78" s="59" t="s">
        <v>372</v>
      </c>
      <c r="F78" s="59" t="s">
        <v>590</v>
      </c>
      <c r="G78" s="16">
        <v>333000</v>
      </c>
      <c r="H78" s="16">
        <v>333000</v>
      </c>
      <c r="I78" s="16">
        <v>179841</v>
      </c>
      <c r="J78" s="61">
        <f aca="true" t="shared" si="3" ref="J78:J141">I78/H78*100</f>
        <v>54.00630630630631</v>
      </c>
    </row>
    <row r="79" spans="1:10" ht="12.75">
      <c r="A79" s="5">
        <f t="shared" si="2"/>
        <v>67</v>
      </c>
      <c r="B79" s="15" t="s">
        <v>56</v>
      </c>
      <c r="C79" s="59" t="s">
        <v>785</v>
      </c>
      <c r="D79" s="59" t="s">
        <v>633</v>
      </c>
      <c r="E79" s="59" t="s">
        <v>674</v>
      </c>
      <c r="F79" s="59" t="s">
        <v>675</v>
      </c>
      <c r="G79" s="16">
        <v>682019</v>
      </c>
      <c r="H79" s="16">
        <v>682019</v>
      </c>
      <c r="I79" s="16">
        <v>0</v>
      </c>
      <c r="J79" s="61">
        <f t="shared" si="3"/>
        <v>0</v>
      </c>
    </row>
    <row r="80" spans="1:10" ht="12.75">
      <c r="A80" s="5">
        <f t="shared" si="2"/>
        <v>68</v>
      </c>
      <c r="B80" s="15" t="s">
        <v>685</v>
      </c>
      <c r="C80" s="59" t="s">
        <v>785</v>
      </c>
      <c r="D80" s="59" t="s">
        <v>633</v>
      </c>
      <c r="E80" s="59" t="s">
        <v>81</v>
      </c>
      <c r="F80" s="59" t="s">
        <v>675</v>
      </c>
      <c r="G80" s="16">
        <v>682019</v>
      </c>
      <c r="H80" s="16">
        <v>682019</v>
      </c>
      <c r="I80" s="16">
        <v>0</v>
      </c>
      <c r="J80" s="61">
        <f t="shared" si="3"/>
        <v>0</v>
      </c>
    </row>
    <row r="81" spans="1:10" ht="38.25">
      <c r="A81" s="5">
        <f t="shared" si="2"/>
        <v>69</v>
      </c>
      <c r="B81" s="15" t="s">
        <v>689</v>
      </c>
      <c r="C81" s="59" t="s">
        <v>785</v>
      </c>
      <c r="D81" s="59" t="s">
        <v>633</v>
      </c>
      <c r="E81" s="59" t="s">
        <v>690</v>
      </c>
      <c r="F81" s="59" t="s">
        <v>675</v>
      </c>
      <c r="G81" s="16">
        <v>682019</v>
      </c>
      <c r="H81" s="16">
        <v>682019</v>
      </c>
      <c r="I81" s="16">
        <v>0</v>
      </c>
      <c r="J81" s="61">
        <f t="shared" si="3"/>
        <v>0</v>
      </c>
    </row>
    <row r="82" spans="1:10" ht="12.75">
      <c r="A82" s="5">
        <f t="shared" si="2"/>
        <v>70</v>
      </c>
      <c r="B82" s="15" t="s">
        <v>686</v>
      </c>
      <c r="C82" s="59" t="s">
        <v>785</v>
      </c>
      <c r="D82" s="59" t="s">
        <v>633</v>
      </c>
      <c r="E82" s="59" t="s">
        <v>690</v>
      </c>
      <c r="F82" s="59" t="s">
        <v>617</v>
      </c>
      <c r="G82" s="16">
        <v>682019</v>
      </c>
      <c r="H82" s="16">
        <v>682019</v>
      </c>
      <c r="I82" s="16">
        <v>0</v>
      </c>
      <c r="J82" s="61">
        <f t="shared" si="3"/>
        <v>0</v>
      </c>
    </row>
    <row r="83" spans="1:10" ht="12.75">
      <c r="A83" s="5">
        <f t="shared" si="2"/>
        <v>71</v>
      </c>
      <c r="B83" s="15" t="s">
        <v>724</v>
      </c>
      <c r="C83" s="59" t="s">
        <v>785</v>
      </c>
      <c r="D83" s="59" t="s">
        <v>710</v>
      </c>
      <c r="E83" s="59" t="s">
        <v>674</v>
      </c>
      <c r="F83" s="59" t="s">
        <v>675</v>
      </c>
      <c r="G83" s="16">
        <v>2348200</v>
      </c>
      <c r="H83" s="16">
        <v>2348200</v>
      </c>
      <c r="I83" s="16">
        <v>392957.8</v>
      </c>
      <c r="J83" s="61">
        <f t="shared" si="3"/>
        <v>16.734426369133804</v>
      </c>
    </row>
    <row r="84" spans="1:10" ht="12.75">
      <c r="A84" s="5">
        <f t="shared" si="2"/>
        <v>72</v>
      </c>
      <c r="B84" s="15" t="s">
        <v>685</v>
      </c>
      <c r="C84" s="59" t="s">
        <v>785</v>
      </c>
      <c r="D84" s="59" t="s">
        <v>710</v>
      </c>
      <c r="E84" s="59" t="s">
        <v>81</v>
      </c>
      <c r="F84" s="59" t="s">
        <v>675</v>
      </c>
      <c r="G84" s="16">
        <v>2348200</v>
      </c>
      <c r="H84" s="16">
        <v>2348200</v>
      </c>
      <c r="I84" s="16">
        <v>392957.8</v>
      </c>
      <c r="J84" s="61">
        <f t="shared" si="3"/>
        <v>16.734426369133804</v>
      </c>
    </row>
    <row r="85" spans="1:10" ht="38.25">
      <c r="A85" s="5">
        <f t="shared" si="2"/>
        <v>73</v>
      </c>
      <c r="B85" s="15" t="s">
        <v>689</v>
      </c>
      <c r="C85" s="59" t="s">
        <v>785</v>
      </c>
      <c r="D85" s="59" t="s">
        <v>710</v>
      </c>
      <c r="E85" s="59" t="s">
        <v>690</v>
      </c>
      <c r="F85" s="59" t="s">
        <v>675</v>
      </c>
      <c r="G85" s="16">
        <v>2348200</v>
      </c>
      <c r="H85" s="16">
        <v>2348200</v>
      </c>
      <c r="I85" s="16">
        <v>392957.8</v>
      </c>
      <c r="J85" s="61">
        <f t="shared" si="3"/>
        <v>16.734426369133804</v>
      </c>
    </row>
    <row r="86" spans="1:10" ht="12.75">
      <c r="A86" s="5">
        <f t="shared" si="2"/>
        <v>74</v>
      </c>
      <c r="B86" s="15" t="s">
        <v>686</v>
      </c>
      <c r="C86" s="59" t="s">
        <v>785</v>
      </c>
      <c r="D86" s="59" t="s">
        <v>710</v>
      </c>
      <c r="E86" s="59" t="s">
        <v>690</v>
      </c>
      <c r="F86" s="59" t="s">
        <v>617</v>
      </c>
      <c r="G86" s="16">
        <v>2348200</v>
      </c>
      <c r="H86" s="16">
        <v>2348200</v>
      </c>
      <c r="I86" s="16">
        <v>392957.8</v>
      </c>
      <c r="J86" s="61">
        <f t="shared" si="3"/>
        <v>16.734426369133804</v>
      </c>
    </row>
    <row r="87" spans="1:10" ht="12.75">
      <c r="A87" s="5">
        <f t="shared" si="2"/>
        <v>75</v>
      </c>
      <c r="B87" s="15" t="s">
        <v>373</v>
      </c>
      <c r="C87" s="59" t="s">
        <v>785</v>
      </c>
      <c r="D87" s="59" t="s">
        <v>296</v>
      </c>
      <c r="E87" s="59" t="s">
        <v>674</v>
      </c>
      <c r="F87" s="59" t="s">
        <v>675</v>
      </c>
      <c r="G87" s="16">
        <v>1108200</v>
      </c>
      <c r="H87" s="16">
        <v>1108200</v>
      </c>
      <c r="I87" s="16">
        <v>1086174.12</v>
      </c>
      <c r="J87" s="61">
        <f t="shared" si="3"/>
        <v>98.01246345425014</v>
      </c>
    </row>
    <row r="88" spans="1:10" ht="12.75">
      <c r="A88" s="5">
        <f t="shared" si="2"/>
        <v>76</v>
      </c>
      <c r="B88" s="15" t="s">
        <v>685</v>
      </c>
      <c r="C88" s="59" t="s">
        <v>785</v>
      </c>
      <c r="D88" s="59" t="s">
        <v>296</v>
      </c>
      <c r="E88" s="59" t="s">
        <v>81</v>
      </c>
      <c r="F88" s="59" t="s">
        <v>675</v>
      </c>
      <c r="G88" s="16">
        <v>790000</v>
      </c>
      <c r="H88" s="16">
        <v>790000</v>
      </c>
      <c r="I88" s="16">
        <v>767974.12</v>
      </c>
      <c r="J88" s="61">
        <f t="shared" si="3"/>
        <v>97.21191392405063</v>
      </c>
    </row>
    <row r="89" spans="1:10" ht="38.25">
      <c r="A89" s="5">
        <f t="shared" si="2"/>
        <v>77</v>
      </c>
      <c r="B89" s="15" t="s">
        <v>374</v>
      </c>
      <c r="C89" s="59" t="s">
        <v>785</v>
      </c>
      <c r="D89" s="59" t="s">
        <v>296</v>
      </c>
      <c r="E89" s="59" t="s">
        <v>375</v>
      </c>
      <c r="F89" s="59" t="s">
        <v>675</v>
      </c>
      <c r="G89" s="16">
        <v>790000</v>
      </c>
      <c r="H89" s="16">
        <v>790000</v>
      </c>
      <c r="I89" s="16">
        <v>767974.12</v>
      </c>
      <c r="J89" s="61">
        <f t="shared" si="3"/>
        <v>97.21191392405063</v>
      </c>
    </row>
    <row r="90" spans="1:10" ht="12.75">
      <c r="A90" s="5">
        <f t="shared" si="2"/>
        <v>78</v>
      </c>
      <c r="B90" s="15" t="s">
        <v>686</v>
      </c>
      <c r="C90" s="59" t="s">
        <v>785</v>
      </c>
      <c r="D90" s="59" t="s">
        <v>296</v>
      </c>
      <c r="E90" s="59" t="s">
        <v>375</v>
      </c>
      <c r="F90" s="59" t="s">
        <v>617</v>
      </c>
      <c r="G90" s="16">
        <v>790000</v>
      </c>
      <c r="H90" s="16">
        <v>790000</v>
      </c>
      <c r="I90" s="16">
        <v>767974.12</v>
      </c>
      <c r="J90" s="61">
        <f t="shared" si="3"/>
        <v>97.21191392405063</v>
      </c>
    </row>
    <row r="91" spans="1:10" ht="25.5">
      <c r="A91" s="5">
        <f t="shared" si="2"/>
        <v>79</v>
      </c>
      <c r="B91" s="15" t="s">
        <v>376</v>
      </c>
      <c r="C91" s="59" t="s">
        <v>785</v>
      </c>
      <c r="D91" s="59" t="s">
        <v>296</v>
      </c>
      <c r="E91" s="59" t="s">
        <v>377</v>
      </c>
      <c r="F91" s="59" t="s">
        <v>675</v>
      </c>
      <c r="G91" s="16">
        <v>318200</v>
      </c>
      <c r="H91" s="16">
        <v>318200</v>
      </c>
      <c r="I91" s="16">
        <v>318200</v>
      </c>
      <c r="J91" s="61">
        <f t="shared" si="3"/>
        <v>100</v>
      </c>
    </row>
    <row r="92" spans="1:10" ht="12.75">
      <c r="A92" s="5">
        <f t="shared" si="2"/>
        <v>80</v>
      </c>
      <c r="B92" s="15" t="s">
        <v>686</v>
      </c>
      <c r="C92" s="59" t="s">
        <v>785</v>
      </c>
      <c r="D92" s="59" t="s">
        <v>296</v>
      </c>
      <c r="E92" s="59" t="s">
        <v>377</v>
      </c>
      <c r="F92" s="59" t="s">
        <v>617</v>
      </c>
      <c r="G92" s="16">
        <v>318200</v>
      </c>
      <c r="H92" s="16">
        <v>318200</v>
      </c>
      <c r="I92" s="16">
        <v>318200</v>
      </c>
      <c r="J92" s="61">
        <f t="shared" si="3"/>
        <v>100</v>
      </c>
    </row>
    <row r="93" spans="1:10" ht="12.75">
      <c r="A93" s="5">
        <f t="shared" si="2"/>
        <v>81</v>
      </c>
      <c r="B93" s="15" t="s">
        <v>57</v>
      </c>
      <c r="C93" s="59" t="s">
        <v>785</v>
      </c>
      <c r="D93" s="59" t="s">
        <v>608</v>
      </c>
      <c r="E93" s="59" t="s">
        <v>674</v>
      </c>
      <c r="F93" s="59" t="s">
        <v>675</v>
      </c>
      <c r="G93" s="16">
        <v>18649914.07</v>
      </c>
      <c r="H93" s="16">
        <v>18649914.07</v>
      </c>
      <c r="I93" s="16">
        <v>16097073.95</v>
      </c>
      <c r="J93" s="61">
        <f t="shared" si="3"/>
        <v>86.31178615398306</v>
      </c>
    </row>
    <row r="94" spans="1:10" ht="25.5">
      <c r="A94" s="5">
        <f t="shared" si="2"/>
        <v>82</v>
      </c>
      <c r="B94" s="15" t="s">
        <v>681</v>
      </c>
      <c r="C94" s="59" t="s">
        <v>785</v>
      </c>
      <c r="D94" s="59" t="s">
        <v>608</v>
      </c>
      <c r="E94" s="59" t="s">
        <v>80</v>
      </c>
      <c r="F94" s="59" t="s">
        <v>675</v>
      </c>
      <c r="G94" s="16">
        <v>134000</v>
      </c>
      <c r="H94" s="16">
        <v>134000</v>
      </c>
      <c r="I94" s="16">
        <v>49301.71</v>
      </c>
      <c r="J94" s="61">
        <f t="shared" si="3"/>
        <v>36.79232089552239</v>
      </c>
    </row>
    <row r="95" spans="1:10" ht="38.25">
      <c r="A95" s="5">
        <f t="shared" si="2"/>
        <v>83</v>
      </c>
      <c r="B95" s="15" t="s">
        <v>801</v>
      </c>
      <c r="C95" s="59" t="s">
        <v>785</v>
      </c>
      <c r="D95" s="59" t="s">
        <v>608</v>
      </c>
      <c r="E95" s="59" t="s">
        <v>802</v>
      </c>
      <c r="F95" s="59" t="s">
        <v>675</v>
      </c>
      <c r="G95" s="16">
        <v>134000</v>
      </c>
      <c r="H95" s="16">
        <v>134000</v>
      </c>
      <c r="I95" s="16">
        <v>49301.71</v>
      </c>
      <c r="J95" s="61">
        <f t="shared" si="3"/>
        <v>36.79232089552239</v>
      </c>
    </row>
    <row r="96" spans="1:10" ht="25.5">
      <c r="A96" s="5">
        <f t="shared" si="2"/>
        <v>84</v>
      </c>
      <c r="B96" s="15" t="s">
        <v>678</v>
      </c>
      <c r="C96" s="59" t="s">
        <v>785</v>
      </c>
      <c r="D96" s="59" t="s">
        <v>608</v>
      </c>
      <c r="E96" s="59" t="s">
        <v>802</v>
      </c>
      <c r="F96" s="59" t="s">
        <v>590</v>
      </c>
      <c r="G96" s="16">
        <v>134000</v>
      </c>
      <c r="H96" s="16">
        <v>134000</v>
      </c>
      <c r="I96" s="16">
        <v>49301.71</v>
      </c>
      <c r="J96" s="61">
        <f t="shared" si="3"/>
        <v>36.79232089552239</v>
      </c>
    </row>
    <row r="97" spans="1:10" ht="12.75">
      <c r="A97" s="5">
        <f t="shared" si="2"/>
        <v>85</v>
      </c>
      <c r="B97" s="15" t="s">
        <v>685</v>
      </c>
      <c r="C97" s="59" t="s">
        <v>785</v>
      </c>
      <c r="D97" s="59" t="s">
        <v>608</v>
      </c>
      <c r="E97" s="59" t="s">
        <v>81</v>
      </c>
      <c r="F97" s="59" t="s">
        <v>675</v>
      </c>
      <c r="G97" s="16">
        <v>6732700</v>
      </c>
      <c r="H97" s="16">
        <v>6732700</v>
      </c>
      <c r="I97" s="16">
        <v>6554380.85</v>
      </c>
      <c r="J97" s="61">
        <f t="shared" si="3"/>
        <v>97.35144667072645</v>
      </c>
    </row>
    <row r="98" spans="1:10" ht="51">
      <c r="A98" s="5">
        <f t="shared" si="2"/>
        <v>86</v>
      </c>
      <c r="B98" s="15" t="s">
        <v>378</v>
      </c>
      <c r="C98" s="59" t="s">
        <v>785</v>
      </c>
      <c r="D98" s="59" t="s">
        <v>608</v>
      </c>
      <c r="E98" s="59" t="s">
        <v>379</v>
      </c>
      <c r="F98" s="59" t="s">
        <v>675</v>
      </c>
      <c r="G98" s="16">
        <v>724000</v>
      </c>
      <c r="H98" s="16">
        <v>724000</v>
      </c>
      <c r="I98" s="16">
        <v>724000</v>
      </c>
      <c r="J98" s="61">
        <f t="shared" si="3"/>
        <v>100</v>
      </c>
    </row>
    <row r="99" spans="1:10" ht="12.75">
      <c r="A99" s="5">
        <f t="shared" si="2"/>
        <v>87</v>
      </c>
      <c r="B99" s="15" t="s">
        <v>686</v>
      </c>
      <c r="C99" s="59" t="s">
        <v>785</v>
      </c>
      <c r="D99" s="59" t="s">
        <v>608</v>
      </c>
      <c r="E99" s="59" t="s">
        <v>379</v>
      </c>
      <c r="F99" s="59" t="s">
        <v>617</v>
      </c>
      <c r="G99" s="16">
        <v>724000</v>
      </c>
      <c r="H99" s="16">
        <v>724000</v>
      </c>
      <c r="I99" s="16">
        <v>724000</v>
      </c>
      <c r="J99" s="61">
        <f t="shared" si="3"/>
        <v>100</v>
      </c>
    </row>
    <row r="100" spans="1:10" ht="51">
      <c r="A100" s="5">
        <f t="shared" si="2"/>
        <v>88</v>
      </c>
      <c r="B100" s="15" t="s">
        <v>380</v>
      </c>
      <c r="C100" s="59" t="s">
        <v>785</v>
      </c>
      <c r="D100" s="59" t="s">
        <v>608</v>
      </c>
      <c r="E100" s="59" t="s">
        <v>381</v>
      </c>
      <c r="F100" s="59" t="s">
        <v>675</v>
      </c>
      <c r="G100" s="16">
        <v>1338050</v>
      </c>
      <c r="H100" s="16">
        <v>1338050</v>
      </c>
      <c r="I100" s="16">
        <v>1338049.25</v>
      </c>
      <c r="J100" s="61">
        <f t="shared" si="3"/>
        <v>99.99994394828295</v>
      </c>
    </row>
    <row r="101" spans="1:10" ht="12.75">
      <c r="A101" s="5">
        <f t="shared" si="2"/>
        <v>89</v>
      </c>
      <c r="B101" s="15" t="s">
        <v>686</v>
      </c>
      <c r="C101" s="59" t="s">
        <v>785</v>
      </c>
      <c r="D101" s="59" t="s">
        <v>608</v>
      </c>
      <c r="E101" s="59" t="s">
        <v>381</v>
      </c>
      <c r="F101" s="59" t="s">
        <v>617</v>
      </c>
      <c r="G101" s="16">
        <v>1338050</v>
      </c>
      <c r="H101" s="16">
        <v>1338050</v>
      </c>
      <c r="I101" s="16">
        <v>1338049.25</v>
      </c>
      <c r="J101" s="61">
        <f t="shared" si="3"/>
        <v>99.99994394828295</v>
      </c>
    </row>
    <row r="102" spans="1:10" ht="51">
      <c r="A102" s="5">
        <f t="shared" si="2"/>
        <v>90</v>
      </c>
      <c r="B102" s="15" t="s">
        <v>382</v>
      </c>
      <c r="C102" s="59" t="s">
        <v>785</v>
      </c>
      <c r="D102" s="59" t="s">
        <v>608</v>
      </c>
      <c r="E102" s="59" t="s">
        <v>383</v>
      </c>
      <c r="F102" s="59" t="s">
        <v>675</v>
      </c>
      <c r="G102" s="16">
        <v>920000</v>
      </c>
      <c r="H102" s="16">
        <v>920000</v>
      </c>
      <c r="I102" s="16">
        <v>910031.6</v>
      </c>
      <c r="J102" s="61">
        <f t="shared" si="3"/>
        <v>98.91647826086957</v>
      </c>
    </row>
    <row r="103" spans="1:10" ht="12.75">
      <c r="A103" s="5">
        <f t="shared" si="2"/>
        <v>91</v>
      </c>
      <c r="B103" s="15" t="s">
        <v>686</v>
      </c>
      <c r="C103" s="59" t="s">
        <v>785</v>
      </c>
      <c r="D103" s="59" t="s">
        <v>608</v>
      </c>
      <c r="E103" s="59" t="s">
        <v>383</v>
      </c>
      <c r="F103" s="59" t="s">
        <v>617</v>
      </c>
      <c r="G103" s="16">
        <v>920000</v>
      </c>
      <c r="H103" s="16">
        <v>920000</v>
      </c>
      <c r="I103" s="16">
        <v>910031.6</v>
      </c>
      <c r="J103" s="61">
        <f t="shared" si="3"/>
        <v>98.91647826086957</v>
      </c>
    </row>
    <row r="104" spans="1:10" ht="38.25">
      <c r="A104" s="5">
        <f t="shared" si="2"/>
        <v>92</v>
      </c>
      <c r="B104" s="15" t="s">
        <v>384</v>
      </c>
      <c r="C104" s="59" t="s">
        <v>785</v>
      </c>
      <c r="D104" s="59" t="s">
        <v>608</v>
      </c>
      <c r="E104" s="59" t="s">
        <v>385</v>
      </c>
      <c r="F104" s="59" t="s">
        <v>675</v>
      </c>
      <c r="G104" s="16">
        <v>3675650</v>
      </c>
      <c r="H104" s="16">
        <v>3675650</v>
      </c>
      <c r="I104" s="16">
        <v>3507300</v>
      </c>
      <c r="J104" s="61">
        <f t="shared" si="3"/>
        <v>95.41985771224137</v>
      </c>
    </row>
    <row r="105" spans="1:10" ht="12.75">
      <c r="A105" s="5">
        <f t="shared" si="2"/>
        <v>93</v>
      </c>
      <c r="B105" s="15" t="s">
        <v>686</v>
      </c>
      <c r="C105" s="59" t="s">
        <v>785</v>
      </c>
      <c r="D105" s="59" t="s">
        <v>608</v>
      </c>
      <c r="E105" s="59" t="s">
        <v>385</v>
      </c>
      <c r="F105" s="59" t="s">
        <v>617</v>
      </c>
      <c r="G105" s="16">
        <v>3675650</v>
      </c>
      <c r="H105" s="16">
        <v>3675650</v>
      </c>
      <c r="I105" s="16">
        <v>3507300</v>
      </c>
      <c r="J105" s="61">
        <f t="shared" si="3"/>
        <v>95.41985771224137</v>
      </c>
    </row>
    <row r="106" spans="1:10" ht="38.25">
      <c r="A106" s="5">
        <f t="shared" si="2"/>
        <v>94</v>
      </c>
      <c r="B106" s="15" t="s">
        <v>386</v>
      </c>
      <c r="C106" s="59" t="s">
        <v>785</v>
      </c>
      <c r="D106" s="59" t="s">
        <v>608</v>
      </c>
      <c r="E106" s="59" t="s">
        <v>387</v>
      </c>
      <c r="F106" s="59" t="s">
        <v>675</v>
      </c>
      <c r="G106" s="16">
        <v>75000</v>
      </c>
      <c r="H106" s="16">
        <v>75000</v>
      </c>
      <c r="I106" s="16">
        <v>75000</v>
      </c>
      <c r="J106" s="61">
        <f t="shared" si="3"/>
        <v>100</v>
      </c>
    </row>
    <row r="107" spans="1:10" ht="12.75">
      <c r="A107" s="5">
        <f t="shared" si="2"/>
        <v>95</v>
      </c>
      <c r="B107" s="15" t="s">
        <v>686</v>
      </c>
      <c r="C107" s="59" t="s">
        <v>785</v>
      </c>
      <c r="D107" s="59" t="s">
        <v>608</v>
      </c>
      <c r="E107" s="59" t="s">
        <v>387</v>
      </c>
      <c r="F107" s="59" t="s">
        <v>617</v>
      </c>
      <c r="G107" s="16">
        <v>75000</v>
      </c>
      <c r="H107" s="16">
        <v>75000</v>
      </c>
      <c r="I107" s="16">
        <v>75000</v>
      </c>
      <c r="J107" s="61">
        <f t="shared" si="3"/>
        <v>100</v>
      </c>
    </row>
    <row r="108" spans="1:10" ht="29.25" customHeight="1">
      <c r="A108" s="5">
        <f t="shared" si="2"/>
        <v>96</v>
      </c>
      <c r="B108" s="15" t="s">
        <v>256</v>
      </c>
      <c r="C108" s="59" t="s">
        <v>785</v>
      </c>
      <c r="D108" s="59" t="s">
        <v>608</v>
      </c>
      <c r="E108" s="59" t="s">
        <v>257</v>
      </c>
      <c r="F108" s="59" t="s">
        <v>675</v>
      </c>
      <c r="G108" s="16">
        <v>222200</v>
      </c>
      <c r="H108" s="16">
        <v>222200</v>
      </c>
      <c r="I108" s="16">
        <v>45177.32</v>
      </c>
      <c r="J108" s="61">
        <f t="shared" si="3"/>
        <v>20.33182718271827</v>
      </c>
    </row>
    <row r="109" spans="1:10" ht="51">
      <c r="A109" s="5">
        <f t="shared" si="2"/>
        <v>97</v>
      </c>
      <c r="B109" s="15" t="s">
        <v>262</v>
      </c>
      <c r="C109" s="59" t="s">
        <v>785</v>
      </c>
      <c r="D109" s="59" t="s">
        <v>608</v>
      </c>
      <c r="E109" s="59" t="s">
        <v>263</v>
      </c>
      <c r="F109" s="59" t="s">
        <v>675</v>
      </c>
      <c r="G109" s="16">
        <v>222200</v>
      </c>
      <c r="H109" s="16">
        <v>222200</v>
      </c>
      <c r="I109" s="16">
        <v>45177.32</v>
      </c>
      <c r="J109" s="61">
        <f t="shared" si="3"/>
        <v>20.33182718271827</v>
      </c>
    </row>
    <row r="110" spans="1:10" ht="12.75">
      <c r="A110" s="5">
        <f t="shared" si="2"/>
        <v>98</v>
      </c>
      <c r="B110" s="15" t="s">
        <v>686</v>
      </c>
      <c r="C110" s="59" t="s">
        <v>785</v>
      </c>
      <c r="D110" s="59" t="s">
        <v>608</v>
      </c>
      <c r="E110" s="59" t="s">
        <v>263</v>
      </c>
      <c r="F110" s="59" t="s">
        <v>617</v>
      </c>
      <c r="G110" s="16">
        <v>222200</v>
      </c>
      <c r="H110" s="16">
        <v>222200</v>
      </c>
      <c r="I110" s="16">
        <v>45177.32</v>
      </c>
      <c r="J110" s="61">
        <f t="shared" si="3"/>
        <v>20.33182718271827</v>
      </c>
    </row>
    <row r="111" spans="1:10" ht="25.5">
      <c r="A111" s="5">
        <f t="shared" si="2"/>
        <v>99</v>
      </c>
      <c r="B111" s="15" t="s">
        <v>264</v>
      </c>
      <c r="C111" s="59" t="s">
        <v>785</v>
      </c>
      <c r="D111" s="59" t="s">
        <v>608</v>
      </c>
      <c r="E111" s="59" t="s">
        <v>265</v>
      </c>
      <c r="F111" s="59" t="s">
        <v>675</v>
      </c>
      <c r="G111" s="16">
        <v>11443014.07</v>
      </c>
      <c r="H111" s="16">
        <v>11443014.07</v>
      </c>
      <c r="I111" s="16">
        <v>9330214.07</v>
      </c>
      <c r="J111" s="61">
        <f t="shared" si="3"/>
        <v>81.53633311052985</v>
      </c>
    </row>
    <row r="112" spans="1:10" ht="38.25">
      <c r="A112" s="5">
        <f t="shared" si="2"/>
        <v>100</v>
      </c>
      <c r="B112" s="15" t="s">
        <v>266</v>
      </c>
      <c r="C112" s="59" t="s">
        <v>785</v>
      </c>
      <c r="D112" s="59" t="s">
        <v>608</v>
      </c>
      <c r="E112" s="59" t="s">
        <v>267</v>
      </c>
      <c r="F112" s="59" t="s">
        <v>675</v>
      </c>
      <c r="G112" s="16">
        <v>11443014.07</v>
      </c>
      <c r="H112" s="16">
        <v>11443014.07</v>
      </c>
      <c r="I112" s="16">
        <v>9330214.07</v>
      </c>
      <c r="J112" s="61">
        <f t="shared" si="3"/>
        <v>81.53633311052985</v>
      </c>
    </row>
    <row r="113" spans="1:10" ht="12.75">
      <c r="A113" s="5">
        <f t="shared" si="2"/>
        <v>101</v>
      </c>
      <c r="B113" s="15" t="s">
        <v>686</v>
      </c>
      <c r="C113" s="59" t="s">
        <v>785</v>
      </c>
      <c r="D113" s="59" t="s">
        <v>608</v>
      </c>
      <c r="E113" s="59" t="s">
        <v>267</v>
      </c>
      <c r="F113" s="59" t="s">
        <v>617</v>
      </c>
      <c r="G113" s="16">
        <v>11443014.07</v>
      </c>
      <c r="H113" s="16">
        <v>11443014.07</v>
      </c>
      <c r="I113" s="16">
        <v>9330214.07</v>
      </c>
      <c r="J113" s="61">
        <f t="shared" si="3"/>
        <v>81.53633311052985</v>
      </c>
    </row>
    <row r="114" spans="1:10" ht="38.25">
      <c r="A114" s="5">
        <f t="shared" si="2"/>
        <v>102</v>
      </c>
      <c r="B114" s="15" t="s">
        <v>388</v>
      </c>
      <c r="C114" s="59" t="s">
        <v>785</v>
      </c>
      <c r="D114" s="59" t="s">
        <v>608</v>
      </c>
      <c r="E114" s="59" t="s">
        <v>389</v>
      </c>
      <c r="F114" s="59" t="s">
        <v>675</v>
      </c>
      <c r="G114" s="16">
        <v>118000</v>
      </c>
      <c r="H114" s="16">
        <v>118000</v>
      </c>
      <c r="I114" s="16">
        <v>118000</v>
      </c>
      <c r="J114" s="61">
        <f t="shared" si="3"/>
        <v>100</v>
      </c>
    </row>
    <row r="115" spans="1:10" ht="40.5" customHeight="1">
      <c r="A115" s="5">
        <f t="shared" si="2"/>
        <v>103</v>
      </c>
      <c r="B115" s="15" t="s">
        <v>390</v>
      </c>
      <c r="C115" s="59" t="s">
        <v>785</v>
      </c>
      <c r="D115" s="59" t="s">
        <v>608</v>
      </c>
      <c r="E115" s="59" t="s">
        <v>391</v>
      </c>
      <c r="F115" s="59" t="s">
        <v>675</v>
      </c>
      <c r="G115" s="16">
        <v>118000</v>
      </c>
      <c r="H115" s="16">
        <v>118000</v>
      </c>
      <c r="I115" s="16">
        <v>118000</v>
      </c>
      <c r="J115" s="61">
        <f t="shared" si="3"/>
        <v>100</v>
      </c>
    </row>
    <row r="116" spans="1:10" ht="12.75">
      <c r="A116" s="5">
        <f t="shared" si="2"/>
        <v>104</v>
      </c>
      <c r="B116" s="15" t="s">
        <v>686</v>
      </c>
      <c r="C116" s="59" t="s">
        <v>785</v>
      </c>
      <c r="D116" s="59" t="s">
        <v>608</v>
      </c>
      <c r="E116" s="59" t="s">
        <v>391</v>
      </c>
      <c r="F116" s="59" t="s">
        <v>617</v>
      </c>
      <c r="G116" s="16">
        <v>118000</v>
      </c>
      <c r="H116" s="16">
        <v>118000</v>
      </c>
      <c r="I116" s="16">
        <v>118000</v>
      </c>
      <c r="J116" s="61">
        <f t="shared" si="3"/>
        <v>100</v>
      </c>
    </row>
    <row r="117" spans="1:10" ht="12.75">
      <c r="A117" s="45">
        <f t="shared" si="2"/>
        <v>105</v>
      </c>
      <c r="B117" s="54" t="s">
        <v>58</v>
      </c>
      <c r="C117" s="56" t="s">
        <v>785</v>
      </c>
      <c r="D117" s="56" t="s">
        <v>611</v>
      </c>
      <c r="E117" s="56" t="s">
        <v>674</v>
      </c>
      <c r="F117" s="56" t="s">
        <v>675</v>
      </c>
      <c r="G117" s="55">
        <v>1989230</v>
      </c>
      <c r="H117" s="55">
        <v>1989230</v>
      </c>
      <c r="I117" s="55">
        <f>1542129.07+315500</f>
        <v>1857629.07</v>
      </c>
      <c r="J117" s="34">
        <f t="shared" si="3"/>
        <v>93.38432810685542</v>
      </c>
    </row>
    <row r="118" spans="1:10" ht="12.75">
      <c r="A118" s="5">
        <f t="shared" si="2"/>
        <v>106</v>
      </c>
      <c r="B118" s="15" t="s">
        <v>392</v>
      </c>
      <c r="C118" s="59" t="s">
        <v>785</v>
      </c>
      <c r="D118" s="59" t="s">
        <v>298</v>
      </c>
      <c r="E118" s="59" t="s">
        <v>674</v>
      </c>
      <c r="F118" s="59" t="s">
        <v>675</v>
      </c>
      <c r="G118" s="16">
        <v>1176000</v>
      </c>
      <c r="H118" s="16">
        <v>1176000</v>
      </c>
      <c r="I118" s="16">
        <f>860500+315500</f>
        <v>1176000</v>
      </c>
      <c r="J118" s="61">
        <f t="shared" si="3"/>
        <v>100</v>
      </c>
    </row>
    <row r="119" spans="1:10" ht="12.75">
      <c r="A119" s="5">
        <f t="shared" si="2"/>
        <v>107</v>
      </c>
      <c r="B119" s="15" t="s">
        <v>393</v>
      </c>
      <c r="C119" s="59" t="s">
        <v>785</v>
      </c>
      <c r="D119" s="59" t="s">
        <v>298</v>
      </c>
      <c r="E119" s="59" t="s">
        <v>394</v>
      </c>
      <c r="F119" s="59" t="s">
        <v>675</v>
      </c>
      <c r="G119" s="16">
        <v>315500</v>
      </c>
      <c r="H119" s="16">
        <v>315500</v>
      </c>
      <c r="I119" s="16">
        <v>315500</v>
      </c>
      <c r="J119" s="61">
        <f t="shared" si="3"/>
        <v>100</v>
      </c>
    </row>
    <row r="120" spans="1:10" ht="25.5">
      <c r="A120" s="5">
        <f t="shared" si="2"/>
        <v>108</v>
      </c>
      <c r="B120" s="15" t="s">
        <v>395</v>
      </c>
      <c r="C120" s="59" t="s">
        <v>785</v>
      </c>
      <c r="D120" s="59" t="s">
        <v>298</v>
      </c>
      <c r="E120" s="59" t="s">
        <v>396</v>
      </c>
      <c r="F120" s="59" t="s">
        <v>675</v>
      </c>
      <c r="G120" s="16">
        <v>315500</v>
      </c>
      <c r="H120" s="16">
        <v>315500</v>
      </c>
      <c r="I120" s="16">
        <v>315500</v>
      </c>
      <c r="J120" s="61">
        <f t="shared" si="3"/>
        <v>100</v>
      </c>
    </row>
    <row r="121" spans="1:10" ht="12.75">
      <c r="A121" s="5">
        <f t="shared" si="2"/>
        <v>109</v>
      </c>
      <c r="B121" s="15" t="s">
        <v>719</v>
      </c>
      <c r="C121" s="59" t="s">
        <v>785</v>
      </c>
      <c r="D121" s="59" t="s">
        <v>298</v>
      </c>
      <c r="E121" s="59" t="s">
        <v>396</v>
      </c>
      <c r="F121" s="59" t="s">
        <v>720</v>
      </c>
      <c r="G121" s="16">
        <v>315500</v>
      </c>
      <c r="H121" s="16">
        <v>315500</v>
      </c>
      <c r="I121" s="16">
        <v>315500</v>
      </c>
      <c r="J121" s="61">
        <f t="shared" si="3"/>
        <v>100</v>
      </c>
    </row>
    <row r="122" spans="1:10" ht="12.75">
      <c r="A122" s="5">
        <f t="shared" si="2"/>
        <v>110</v>
      </c>
      <c r="B122" s="15" t="s">
        <v>685</v>
      </c>
      <c r="C122" s="59" t="s">
        <v>785</v>
      </c>
      <c r="D122" s="59" t="s">
        <v>298</v>
      </c>
      <c r="E122" s="59" t="s">
        <v>81</v>
      </c>
      <c r="F122" s="59" t="s">
        <v>675</v>
      </c>
      <c r="G122" s="16">
        <v>286000</v>
      </c>
      <c r="H122" s="16">
        <v>286000</v>
      </c>
      <c r="I122" s="16">
        <v>286000</v>
      </c>
      <c r="J122" s="61">
        <f t="shared" si="3"/>
        <v>100</v>
      </c>
    </row>
    <row r="123" spans="1:10" ht="63.75">
      <c r="A123" s="5">
        <f t="shared" si="2"/>
        <v>111</v>
      </c>
      <c r="B123" s="15" t="s">
        <v>397</v>
      </c>
      <c r="C123" s="59" t="s">
        <v>785</v>
      </c>
      <c r="D123" s="59" t="s">
        <v>298</v>
      </c>
      <c r="E123" s="59" t="s">
        <v>398</v>
      </c>
      <c r="F123" s="59" t="s">
        <v>675</v>
      </c>
      <c r="G123" s="16">
        <v>286000</v>
      </c>
      <c r="H123" s="16">
        <v>286000</v>
      </c>
      <c r="I123" s="16">
        <v>286000</v>
      </c>
      <c r="J123" s="61">
        <f t="shared" si="3"/>
        <v>100</v>
      </c>
    </row>
    <row r="124" spans="1:10" ht="12.75">
      <c r="A124" s="5">
        <f t="shared" si="2"/>
        <v>112</v>
      </c>
      <c r="B124" s="15" t="s">
        <v>686</v>
      </c>
      <c r="C124" s="59" t="s">
        <v>785</v>
      </c>
      <c r="D124" s="59" t="s">
        <v>298</v>
      </c>
      <c r="E124" s="59" t="s">
        <v>398</v>
      </c>
      <c r="F124" s="59" t="s">
        <v>617</v>
      </c>
      <c r="G124" s="16">
        <v>286000</v>
      </c>
      <c r="H124" s="16">
        <v>286000</v>
      </c>
      <c r="I124" s="16">
        <v>286000</v>
      </c>
      <c r="J124" s="61">
        <f t="shared" si="3"/>
        <v>100</v>
      </c>
    </row>
    <row r="125" spans="1:10" ht="51">
      <c r="A125" s="5">
        <f t="shared" si="2"/>
        <v>113</v>
      </c>
      <c r="B125" s="15" t="s">
        <v>399</v>
      </c>
      <c r="C125" s="59" t="s">
        <v>785</v>
      </c>
      <c r="D125" s="59" t="s">
        <v>298</v>
      </c>
      <c r="E125" s="59" t="s">
        <v>400</v>
      </c>
      <c r="F125" s="59" t="s">
        <v>675</v>
      </c>
      <c r="G125" s="16">
        <v>574500</v>
      </c>
      <c r="H125" s="16">
        <v>574500</v>
      </c>
      <c r="I125" s="16">
        <v>574500</v>
      </c>
      <c r="J125" s="61">
        <f t="shared" si="3"/>
        <v>100</v>
      </c>
    </row>
    <row r="126" spans="1:10" ht="38.25">
      <c r="A126" s="5">
        <f t="shared" si="2"/>
        <v>114</v>
      </c>
      <c r="B126" s="15" t="s">
        <v>401</v>
      </c>
      <c r="C126" s="59" t="s">
        <v>785</v>
      </c>
      <c r="D126" s="59" t="s">
        <v>298</v>
      </c>
      <c r="E126" s="59" t="s">
        <v>402</v>
      </c>
      <c r="F126" s="59" t="s">
        <v>675</v>
      </c>
      <c r="G126" s="16">
        <v>574500</v>
      </c>
      <c r="H126" s="16">
        <v>574500</v>
      </c>
      <c r="I126" s="16">
        <v>574500</v>
      </c>
      <c r="J126" s="61">
        <f t="shared" si="3"/>
        <v>100</v>
      </c>
    </row>
    <row r="127" spans="1:10" ht="12.75">
      <c r="A127" s="5">
        <f t="shared" si="2"/>
        <v>115</v>
      </c>
      <c r="B127" s="15" t="s">
        <v>719</v>
      </c>
      <c r="C127" s="59" t="s">
        <v>785</v>
      </c>
      <c r="D127" s="59" t="s">
        <v>298</v>
      </c>
      <c r="E127" s="59" t="s">
        <v>402</v>
      </c>
      <c r="F127" s="59" t="s">
        <v>720</v>
      </c>
      <c r="G127" s="16">
        <v>574500</v>
      </c>
      <c r="H127" s="16">
        <v>574500</v>
      </c>
      <c r="I127" s="16">
        <v>574500</v>
      </c>
      <c r="J127" s="61">
        <f t="shared" si="3"/>
        <v>100</v>
      </c>
    </row>
    <row r="128" spans="1:10" ht="12.75">
      <c r="A128" s="5">
        <f t="shared" si="2"/>
        <v>116</v>
      </c>
      <c r="B128" s="15" t="s">
        <v>59</v>
      </c>
      <c r="C128" s="59" t="s">
        <v>785</v>
      </c>
      <c r="D128" s="59" t="s">
        <v>613</v>
      </c>
      <c r="E128" s="59" t="s">
        <v>674</v>
      </c>
      <c r="F128" s="59" t="s">
        <v>675</v>
      </c>
      <c r="G128" s="16">
        <v>267230</v>
      </c>
      <c r="H128" s="16">
        <v>267230</v>
      </c>
      <c r="I128" s="16">
        <v>186911.79</v>
      </c>
      <c r="J128" s="61">
        <f t="shared" si="3"/>
        <v>69.9441642031209</v>
      </c>
    </row>
    <row r="129" spans="1:10" ht="12.75">
      <c r="A129" s="5">
        <f t="shared" si="2"/>
        <v>117</v>
      </c>
      <c r="B129" s="15" t="s">
        <v>685</v>
      </c>
      <c r="C129" s="59" t="s">
        <v>785</v>
      </c>
      <c r="D129" s="59" t="s">
        <v>613</v>
      </c>
      <c r="E129" s="59" t="s">
        <v>81</v>
      </c>
      <c r="F129" s="59" t="s">
        <v>675</v>
      </c>
      <c r="G129" s="16">
        <v>267230</v>
      </c>
      <c r="H129" s="16">
        <v>267230</v>
      </c>
      <c r="I129" s="16">
        <v>186911.79</v>
      </c>
      <c r="J129" s="61">
        <f t="shared" si="3"/>
        <v>69.9441642031209</v>
      </c>
    </row>
    <row r="130" spans="1:10" ht="38.25">
      <c r="A130" s="5">
        <f t="shared" si="2"/>
        <v>118</v>
      </c>
      <c r="B130" s="15" t="s">
        <v>403</v>
      </c>
      <c r="C130" s="59" t="s">
        <v>785</v>
      </c>
      <c r="D130" s="59" t="s">
        <v>613</v>
      </c>
      <c r="E130" s="59" t="s">
        <v>404</v>
      </c>
      <c r="F130" s="59" t="s">
        <v>675</v>
      </c>
      <c r="G130" s="16">
        <v>267230</v>
      </c>
      <c r="H130" s="16">
        <v>267230</v>
      </c>
      <c r="I130" s="16">
        <v>186911.79</v>
      </c>
      <c r="J130" s="61">
        <f t="shared" si="3"/>
        <v>69.9441642031209</v>
      </c>
    </row>
    <row r="131" spans="1:10" ht="12.75">
      <c r="A131" s="5">
        <f t="shared" si="2"/>
        <v>119</v>
      </c>
      <c r="B131" s="15" t="s">
        <v>686</v>
      </c>
      <c r="C131" s="59" t="s">
        <v>785</v>
      </c>
      <c r="D131" s="59" t="s">
        <v>613</v>
      </c>
      <c r="E131" s="59" t="s">
        <v>404</v>
      </c>
      <c r="F131" s="59" t="s">
        <v>617</v>
      </c>
      <c r="G131" s="16">
        <v>267230</v>
      </c>
      <c r="H131" s="16">
        <v>267230</v>
      </c>
      <c r="I131" s="16">
        <v>186911.79</v>
      </c>
      <c r="J131" s="61">
        <f t="shared" si="3"/>
        <v>69.9441642031209</v>
      </c>
    </row>
    <row r="132" spans="1:10" ht="25.5">
      <c r="A132" s="5">
        <f t="shared" si="2"/>
        <v>120</v>
      </c>
      <c r="B132" s="15" t="s">
        <v>405</v>
      </c>
      <c r="C132" s="59" t="s">
        <v>785</v>
      </c>
      <c r="D132" s="59" t="s">
        <v>300</v>
      </c>
      <c r="E132" s="59" t="s">
        <v>674</v>
      </c>
      <c r="F132" s="59" t="s">
        <v>675</v>
      </c>
      <c r="G132" s="16">
        <v>546000</v>
      </c>
      <c r="H132" s="16">
        <v>546000</v>
      </c>
      <c r="I132" s="16">
        <v>494717.28</v>
      </c>
      <c r="J132" s="61">
        <f t="shared" si="3"/>
        <v>90.60756043956044</v>
      </c>
    </row>
    <row r="133" spans="1:10" ht="12.75">
      <c r="A133" s="5">
        <f t="shared" si="2"/>
        <v>121</v>
      </c>
      <c r="B133" s="15" t="s">
        <v>685</v>
      </c>
      <c r="C133" s="59" t="s">
        <v>785</v>
      </c>
      <c r="D133" s="59" t="s">
        <v>300</v>
      </c>
      <c r="E133" s="59" t="s">
        <v>81</v>
      </c>
      <c r="F133" s="59" t="s">
        <v>675</v>
      </c>
      <c r="G133" s="16">
        <v>546000</v>
      </c>
      <c r="H133" s="16">
        <v>546000</v>
      </c>
      <c r="I133" s="16">
        <v>494717.28</v>
      </c>
      <c r="J133" s="61">
        <f t="shared" si="3"/>
        <v>90.60756043956044</v>
      </c>
    </row>
    <row r="134" spans="1:10" ht="51">
      <c r="A134" s="5">
        <f t="shared" si="2"/>
        <v>122</v>
      </c>
      <c r="B134" s="15" t="s">
        <v>268</v>
      </c>
      <c r="C134" s="59" t="s">
        <v>785</v>
      </c>
      <c r="D134" s="59" t="s">
        <v>300</v>
      </c>
      <c r="E134" s="59" t="s">
        <v>269</v>
      </c>
      <c r="F134" s="59" t="s">
        <v>675</v>
      </c>
      <c r="G134" s="16">
        <v>546000</v>
      </c>
      <c r="H134" s="16">
        <v>546000</v>
      </c>
      <c r="I134" s="16">
        <v>494717.28</v>
      </c>
      <c r="J134" s="61">
        <f t="shared" si="3"/>
        <v>90.60756043956044</v>
      </c>
    </row>
    <row r="135" spans="1:10" ht="12.75">
      <c r="A135" s="5">
        <f t="shared" si="2"/>
        <v>123</v>
      </c>
      <c r="B135" s="15" t="s">
        <v>686</v>
      </c>
      <c r="C135" s="59" t="s">
        <v>785</v>
      </c>
      <c r="D135" s="59" t="s">
        <v>300</v>
      </c>
      <c r="E135" s="59" t="s">
        <v>269</v>
      </c>
      <c r="F135" s="59" t="s">
        <v>617</v>
      </c>
      <c r="G135" s="16">
        <v>546000</v>
      </c>
      <c r="H135" s="16">
        <v>546000</v>
      </c>
      <c r="I135" s="16">
        <v>494717.28</v>
      </c>
      <c r="J135" s="61">
        <f t="shared" si="3"/>
        <v>90.60756043956044</v>
      </c>
    </row>
    <row r="136" spans="1:10" ht="12.75">
      <c r="A136" s="45">
        <f t="shared" si="2"/>
        <v>124</v>
      </c>
      <c r="B136" s="54" t="s">
        <v>406</v>
      </c>
      <c r="C136" s="56" t="s">
        <v>785</v>
      </c>
      <c r="D136" s="56" t="s">
        <v>302</v>
      </c>
      <c r="E136" s="56" t="s">
        <v>674</v>
      </c>
      <c r="F136" s="56" t="s">
        <v>675</v>
      </c>
      <c r="G136" s="55">
        <v>1500000</v>
      </c>
      <c r="H136" s="55">
        <v>1500000</v>
      </c>
      <c r="I136" s="55">
        <v>790114.22</v>
      </c>
      <c r="J136" s="34">
        <f t="shared" si="3"/>
        <v>52.674281333333326</v>
      </c>
    </row>
    <row r="137" spans="1:10" ht="12.75">
      <c r="A137" s="5">
        <f t="shared" si="2"/>
        <v>125</v>
      </c>
      <c r="B137" s="15" t="s">
        <v>407</v>
      </c>
      <c r="C137" s="59" t="s">
        <v>785</v>
      </c>
      <c r="D137" s="59" t="s">
        <v>304</v>
      </c>
      <c r="E137" s="59" t="s">
        <v>674</v>
      </c>
      <c r="F137" s="59" t="s">
        <v>675</v>
      </c>
      <c r="G137" s="16">
        <v>1500000</v>
      </c>
      <c r="H137" s="16">
        <v>1500000</v>
      </c>
      <c r="I137" s="16">
        <v>790114.22</v>
      </c>
      <c r="J137" s="61">
        <f t="shared" si="3"/>
        <v>52.674281333333326</v>
      </c>
    </row>
    <row r="138" spans="1:10" ht="12.75">
      <c r="A138" s="5">
        <f t="shared" si="2"/>
        <v>126</v>
      </c>
      <c r="B138" s="15" t="s">
        <v>685</v>
      </c>
      <c r="C138" s="59" t="s">
        <v>785</v>
      </c>
      <c r="D138" s="59" t="s">
        <v>304</v>
      </c>
      <c r="E138" s="59" t="s">
        <v>81</v>
      </c>
      <c r="F138" s="59" t="s">
        <v>675</v>
      </c>
      <c r="G138" s="16">
        <v>1500000</v>
      </c>
      <c r="H138" s="16">
        <v>1500000</v>
      </c>
      <c r="I138" s="16">
        <v>790114.22</v>
      </c>
      <c r="J138" s="61">
        <f t="shared" si="3"/>
        <v>52.674281333333326</v>
      </c>
    </row>
    <row r="139" spans="1:10" ht="51">
      <c r="A139" s="5">
        <f t="shared" si="2"/>
        <v>127</v>
      </c>
      <c r="B139" s="15" t="s">
        <v>408</v>
      </c>
      <c r="C139" s="59" t="s">
        <v>785</v>
      </c>
      <c r="D139" s="59" t="s">
        <v>304</v>
      </c>
      <c r="E139" s="59" t="s">
        <v>409</v>
      </c>
      <c r="F139" s="59" t="s">
        <v>675</v>
      </c>
      <c r="G139" s="16">
        <v>1500000</v>
      </c>
      <c r="H139" s="16">
        <v>1500000</v>
      </c>
      <c r="I139" s="16">
        <v>790114.22</v>
      </c>
      <c r="J139" s="61">
        <f t="shared" si="3"/>
        <v>52.674281333333326</v>
      </c>
    </row>
    <row r="140" spans="1:10" ht="12.75">
      <c r="A140" s="5">
        <f t="shared" si="2"/>
        <v>128</v>
      </c>
      <c r="B140" s="15" t="s">
        <v>686</v>
      </c>
      <c r="C140" s="59" t="s">
        <v>785</v>
      </c>
      <c r="D140" s="59" t="s">
        <v>304</v>
      </c>
      <c r="E140" s="59" t="s">
        <v>409</v>
      </c>
      <c r="F140" s="59" t="s">
        <v>617</v>
      </c>
      <c r="G140" s="16">
        <v>1500000</v>
      </c>
      <c r="H140" s="16">
        <v>1500000</v>
      </c>
      <c r="I140" s="16">
        <v>790114.22</v>
      </c>
      <c r="J140" s="61">
        <f t="shared" si="3"/>
        <v>52.674281333333326</v>
      </c>
    </row>
    <row r="141" spans="1:10" ht="12.75">
      <c r="A141" s="45">
        <f t="shared" si="2"/>
        <v>129</v>
      </c>
      <c r="B141" s="54" t="s">
        <v>410</v>
      </c>
      <c r="C141" s="56" t="s">
        <v>785</v>
      </c>
      <c r="D141" s="56" t="s">
        <v>314</v>
      </c>
      <c r="E141" s="56" t="s">
        <v>674</v>
      </c>
      <c r="F141" s="56" t="s">
        <v>675</v>
      </c>
      <c r="G141" s="55">
        <v>61490100</v>
      </c>
      <c r="H141" s="55">
        <v>61490100</v>
      </c>
      <c r="I141" s="55">
        <f>49522507.19+290400+1004400+5482400</f>
        <v>56299707.19</v>
      </c>
      <c r="J141" s="34">
        <f t="shared" si="3"/>
        <v>91.55897809566092</v>
      </c>
    </row>
    <row r="142" spans="1:10" ht="12.75">
      <c r="A142" s="5">
        <f aca="true" t="shared" si="4" ref="A142:A201">1+A141</f>
        <v>130</v>
      </c>
      <c r="B142" s="15" t="s">
        <v>411</v>
      </c>
      <c r="C142" s="59" t="s">
        <v>785</v>
      </c>
      <c r="D142" s="59" t="s">
        <v>316</v>
      </c>
      <c r="E142" s="59" t="s">
        <v>674</v>
      </c>
      <c r="F142" s="59" t="s">
        <v>675</v>
      </c>
      <c r="G142" s="16">
        <v>2879000</v>
      </c>
      <c r="H142" s="16">
        <v>2879000</v>
      </c>
      <c r="I142" s="16">
        <v>2753225.51</v>
      </c>
      <c r="J142" s="61">
        <f aca="true" t="shared" si="5" ref="J142:J201">I142/H142*100</f>
        <v>95.63131330323029</v>
      </c>
    </row>
    <row r="143" spans="1:10" ht="25.5">
      <c r="A143" s="5">
        <f t="shared" si="4"/>
        <v>131</v>
      </c>
      <c r="B143" s="15" t="s">
        <v>412</v>
      </c>
      <c r="C143" s="59" t="s">
        <v>785</v>
      </c>
      <c r="D143" s="59" t="s">
        <v>316</v>
      </c>
      <c r="E143" s="59" t="s">
        <v>413</v>
      </c>
      <c r="F143" s="59" t="s">
        <v>675</v>
      </c>
      <c r="G143" s="16">
        <v>2879000</v>
      </c>
      <c r="H143" s="16">
        <v>2879000</v>
      </c>
      <c r="I143" s="16">
        <v>2753225.51</v>
      </c>
      <c r="J143" s="61">
        <f t="shared" si="5"/>
        <v>95.63131330323029</v>
      </c>
    </row>
    <row r="144" spans="1:10" ht="27" customHeight="1">
      <c r="A144" s="5">
        <f t="shared" si="4"/>
        <v>132</v>
      </c>
      <c r="B144" s="15" t="s">
        <v>414</v>
      </c>
      <c r="C144" s="59" t="s">
        <v>785</v>
      </c>
      <c r="D144" s="59" t="s">
        <v>316</v>
      </c>
      <c r="E144" s="59" t="s">
        <v>415</v>
      </c>
      <c r="F144" s="59" t="s">
        <v>675</v>
      </c>
      <c r="G144" s="16">
        <v>2879000</v>
      </c>
      <c r="H144" s="16">
        <v>2879000</v>
      </c>
      <c r="I144" s="16">
        <v>2753225.51</v>
      </c>
      <c r="J144" s="61">
        <f t="shared" si="5"/>
        <v>95.63131330323029</v>
      </c>
    </row>
    <row r="145" spans="1:10" ht="12.75">
      <c r="A145" s="5">
        <f t="shared" si="4"/>
        <v>133</v>
      </c>
      <c r="B145" s="15" t="s">
        <v>416</v>
      </c>
      <c r="C145" s="59" t="s">
        <v>785</v>
      </c>
      <c r="D145" s="59" t="s">
        <v>316</v>
      </c>
      <c r="E145" s="59" t="s">
        <v>415</v>
      </c>
      <c r="F145" s="59" t="s">
        <v>417</v>
      </c>
      <c r="G145" s="16">
        <v>2879000</v>
      </c>
      <c r="H145" s="16">
        <v>2879000</v>
      </c>
      <c r="I145" s="16">
        <v>2753225.51</v>
      </c>
      <c r="J145" s="61">
        <f t="shared" si="5"/>
        <v>95.63131330323029</v>
      </c>
    </row>
    <row r="146" spans="1:10" ht="12.75">
      <c r="A146" s="5">
        <f t="shared" si="4"/>
        <v>134</v>
      </c>
      <c r="B146" s="15" t="s">
        <v>418</v>
      </c>
      <c r="C146" s="59" t="s">
        <v>785</v>
      </c>
      <c r="D146" s="59" t="s">
        <v>318</v>
      </c>
      <c r="E146" s="59" t="s">
        <v>674</v>
      </c>
      <c r="F146" s="59" t="s">
        <v>675</v>
      </c>
      <c r="G146" s="16">
        <v>56127100</v>
      </c>
      <c r="H146" s="16">
        <v>56127100</v>
      </c>
      <c r="I146" s="16">
        <f>45130066.97+5482400+1004400+290400</f>
        <v>51907266.97</v>
      </c>
      <c r="J146" s="61">
        <f t="shared" si="5"/>
        <v>92.48164784925642</v>
      </c>
    </row>
    <row r="147" spans="1:10" ht="39.75" customHeight="1">
      <c r="A147" s="5">
        <f t="shared" si="4"/>
        <v>135</v>
      </c>
      <c r="B147" s="15" t="s">
        <v>419</v>
      </c>
      <c r="C147" s="59" t="s">
        <v>785</v>
      </c>
      <c r="D147" s="59" t="s">
        <v>318</v>
      </c>
      <c r="E147" s="59" t="s">
        <v>420</v>
      </c>
      <c r="F147" s="59" t="s">
        <v>675</v>
      </c>
      <c r="G147" s="16">
        <v>8687000</v>
      </c>
      <c r="H147" s="16">
        <v>8687000</v>
      </c>
      <c r="I147" s="16">
        <v>6765430.86</v>
      </c>
      <c r="J147" s="61">
        <f t="shared" si="5"/>
        <v>77.87994543570854</v>
      </c>
    </row>
    <row r="148" spans="1:10" ht="12.75">
      <c r="A148" s="5">
        <f t="shared" si="4"/>
        <v>136</v>
      </c>
      <c r="B148" s="15" t="s">
        <v>421</v>
      </c>
      <c r="C148" s="59" t="s">
        <v>785</v>
      </c>
      <c r="D148" s="59" t="s">
        <v>318</v>
      </c>
      <c r="E148" s="59" t="s">
        <v>420</v>
      </c>
      <c r="F148" s="59" t="s">
        <v>422</v>
      </c>
      <c r="G148" s="16">
        <v>8687000</v>
      </c>
      <c r="H148" s="16">
        <v>8687000</v>
      </c>
      <c r="I148" s="16">
        <v>6765430.86</v>
      </c>
      <c r="J148" s="61">
        <f t="shared" si="5"/>
        <v>77.87994543570854</v>
      </c>
    </row>
    <row r="149" spans="1:10" ht="51">
      <c r="A149" s="5">
        <f t="shared" si="4"/>
        <v>137</v>
      </c>
      <c r="B149" s="15" t="s">
        <v>423</v>
      </c>
      <c r="C149" s="59" t="s">
        <v>785</v>
      </c>
      <c r="D149" s="59" t="s">
        <v>318</v>
      </c>
      <c r="E149" s="59" t="s">
        <v>424</v>
      </c>
      <c r="F149" s="59" t="s">
        <v>675</v>
      </c>
      <c r="G149" s="16">
        <v>34304000</v>
      </c>
      <c r="H149" s="16">
        <v>34304000</v>
      </c>
      <c r="I149" s="16">
        <v>33901004.19</v>
      </c>
      <c r="J149" s="61">
        <f t="shared" si="5"/>
        <v>98.82522210237873</v>
      </c>
    </row>
    <row r="150" spans="1:10" ht="12.75">
      <c r="A150" s="5">
        <f t="shared" si="4"/>
        <v>138</v>
      </c>
      <c r="B150" s="15" t="s">
        <v>421</v>
      </c>
      <c r="C150" s="59" t="s">
        <v>785</v>
      </c>
      <c r="D150" s="59" t="s">
        <v>318</v>
      </c>
      <c r="E150" s="59" t="s">
        <v>424</v>
      </c>
      <c r="F150" s="59" t="s">
        <v>422</v>
      </c>
      <c r="G150" s="16">
        <v>34304000</v>
      </c>
      <c r="H150" s="16">
        <v>34304000</v>
      </c>
      <c r="I150" s="16">
        <v>33901004.19</v>
      </c>
      <c r="J150" s="61">
        <f t="shared" si="5"/>
        <v>98.82522210237873</v>
      </c>
    </row>
    <row r="151" spans="1:10" ht="12.75">
      <c r="A151" s="5">
        <f t="shared" si="4"/>
        <v>139</v>
      </c>
      <c r="B151" s="15" t="s">
        <v>393</v>
      </c>
      <c r="C151" s="59" t="s">
        <v>785</v>
      </c>
      <c r="D151" s="59" t="s">
        <v>318</v>
      </c>
      <c r="E151" s="59" t="s">
        <v>394</v>
      </c>
      <c r="F151" s="59" t="s">
        <v>675</v>
      </c>
      <c r="G151" s="16">
        <v>1294800</v>
      </c>
      <c r="H151" s="16">
        <v>1294800</v>
      </c>
      <c r="I151" s="16">
        <f>I152+I154</f>
        <v>1294800</v>
      </c>
      <c r="J151" s="61">
        <f t="shared" si="5"/>
        <v>100</v>
      </c>
    </row>
    <row r="152" spans="1:10" ht="25.5">
      <c r="A152" s="5">
        <f t="shared" si="4"/>
        <v>140</v>
      </c>
      <c r="B152" s="15" t="s">
        <v>425</v>
      </c>
      <c r="C152" s="59" t="s">
        <v>785</v>
      </c>
      <c r="D152" s="59" t="s">
        <v>318</v>
      </c>
      <c r="E152" s="59" t="s">
        <v>426</v>
      </c>
      <c r="F152" s="59" t="s">
        <v>675</v>
      </c>
      <c r="G152" s="16">
        <v>1004400</v>
      </c>
      <c r="H152" s="16">
        <v>1004400</v>
      </c>
      <c r="I152" s="16">
        <v>1004400</v>
      </c>
      <c r="J152" s="61">
        <f t="shared" si="5"/>
        <v>100</v>
      </c>
    </row>
    <row r="153" spans="1:10" ht="12.75">
      <c r="A153" s="5">
        <f t="shared" si="4"/>
        <v>141</v>
      </c>
      <c r="B153" s="15" t="s">
        <v>416</v>
      </c>
      <c r="C153" s="59" t="s">
        <v>785</v>
      </c>
      <c r="D153" s="59" t="s">
        <v>318</v>
      </c>
      <c r="E153" s="59" t="s">
        <v>426</v>
      </c>
      <c r="F153" s="59" t="s">
        <v>417</v>
      </c>
      <c r="G153" s="16">
        <v>1004400</v>
      </c>
      <c r="H153" s="16">
        <v>1004400</v>
      </c>
      <c r="I153" s="16">
        <v>1004400</v>
      </c>
      <c r="J153" s="61">
        <f t="shared" si="5"/>
        <v>100</v>
      </c>
    </row>
    <row r="154" spans="1:10" ht="15" customHeight="1">
      <c r="A154" s="5">
        <f t="shared" si="4"/>
        <v>142</v>
      </c>
      <c r="B154" s="15" t="s">
        <v>427</v>
      </c>
      <c r="C154" s="59" t="s">
        <v>785</v>
      </c>
      <c r="D154" s="59" t="s">
        <v>318</v>
      </c>
      <c r="E154" s="59" t="s">
        <v>428</v>
      </c>
      <c r="F154" s="59" t="s">
        <v>675</v>
      </c>
      <c r="G154" s="16">
        <v>290400</v>
      </c>
      <c r="H154" s="16">
        <v>290400</v>
      </c>
      <c r="I154" s="16">
        <v>290400</v>
      </c>
      <c r="J154" s="61">
        <f t="shared" si="5"/>
        <v>100</v>
      </c>
    </row>
    <row r="155" spans="1:10" ht="12.75">
      <c r="A155" s="5">
        <f t="shared" si="4"/>
        <v>143</v>
      </c>
      <c r="B155" s="15" t="s">
        <v>416</v>
      </c>
      <c r="C155" s="59" t="s">
        <v>785</v>
      </c>
      <c r="D155" s="59" t="s">
        <v>318</v>
      </c>
      <c r="E155" s="59" t="s">
        <v>428</v>
      </c>
      <c r="F155" s="59" t="s">
        <v>417</v>
      </c>
      <c r="G155" s="16">
        <v>290400</v>
      </c>
      <c r="H155" s="16">
        <v>290400</v>
      </c>
      <c r="I155" s="16">
        <v>290400</v>
      </c>
      <c r="J155" s="61">
        <f t="shared" si="5"/>
        <v>100</v>
      </c>
    </row>
    <row r="156" spans="1:10" ht="12.75">
      <c r="A156" s="5">
        <f t="shared" si="4"/>
        <v>144</v>
      </c>
      <c r="B156" s="15" t="s">
        <v>429</v>
      </c>
      <c r="C156" s="59" t="s">
        <v>785</v>
      </c>
      <c r="D156" s="59" t="s">
        <v>318</v>
      </c>
      <c r="E156" s="59" t="s">
        <v>430</v>
      </c>
      <c r="F156" s="59" t="s">
        <v>675</v>
      </c>
      <c r="G156" s="16">
        <v>7334000</v>
      </c>
      <c r="H156" s="16">
        <v>7334000</v>
      </c>
      <c r="I156" s="16">
        <f>I157</f>
        <v>5482400</v>
      </c>
      <c r="J156" s="61">
        <f t="shared" si="5"/>
        <v>74.75320425415872</v>
      </c>
    </row>
    <row r="157" spans="1:10" ht="25.5">
      <c r="A157" s="5">
        <f t="shared" si="4"/>
        <v>145</v>
      </c>
      <c r="B157" s="15" t="s">
        <v>431</v>
      </c>
      <c r="C157" s="59" t="s">
        <v>785</v>
      </c>
      <c r="D157" s="59" t="s">
        <v>318</v>
      </c>
      <c r="E157" s="59" t="s">
        <v>432</v>
      </c>
      <c r="F157" s="59" t="s">
        <v>675</v>
      </c>
      <c r="G157" s="16">
        <v>7334000</v>
      </c>
      <c r="H157" s="16">
        <v>7334000</v>
      </c>
      <c r="I157" s="16">
        <f>I158</f>
        <v>5482400</v>
      </c>
      <c r="J157" s="61">
        <f t="shared" si="5"/>
        <v>74.75320425415872</v>
      </c>
    </row>
    <row r="158" spans="1:10" ht="12.75">
      <c r="A158" s="5">
        <f t="shared" si="4"/>
        <v>146</v>
      </c>
      <c r="B158" s="15" t="s">
        <v>416</v>
      </c>
      <c r="C158" s="59" t="s">
        <v>785</v>
      </c>
      <c r="D158" s="59" t="s">
        <v>318</v>
      </c>
      <c r="E158" s="59" t="s">
        <v>432</v>
      </c>
      <c r="F158" s="59" t="s">
        <v>417</v>
      </c>
      <c r="G158" s="16">
        <v>7334000</v>
      </c>
      <c r="H158" s="16">
        <v>7334000</v>
      </c>
      <c r="I158" s="16">
        <v>5482400</v>
      </c>
      <c r="J158" s="61">
        <f t="shared" si="5"/>
        <v>74.75320425415872</v>
      </c>
    </row>
    <row r="159" spans="1:10" ht="12.75">
      <c r="A159" s="5">
        <f t="shared" si="4"/>
        <v>147</v>
      </c>
      <c r="B159" s="15" t="s">
        <v>685</v>
      </c>
      <c r="C159" s="59" t="s">
        <v>785</v>
      </c>
      <c r="D159" s="59" t="s">
        <v>318</v>
      </c>
      <c r="E159" s="59" t="s">
        <v>81</v>
      </c>
      <c r="F159" s="59" t="s">
        <v>675</v>
      </c>
      <c r="G159" s="16">
        <v>2338000</v>
      </c>
      <c r="H159" s="16">
        <v>2338000</v>
      </c>
      <c r="I159" s="16">
        <v>2294331.92</v>
      </c>
      <c r="J159" s="61">
        <f t="shared" si="5"/>
        <v>98.13224636441402</v>
      </c>
    </row>
    <row r="160" spans="1:10" ht="63.75">
      <c r="A160" s="5">
        <f t="shared" si="4"/>
        <v>148</v>
      </c>
      <c r="B160" s="15" t="s">
        <v>397</v>
      </c>
      <c r="C160" s="59" t="s">
        <v>785</v>
      </c>
      <c r="D160" s="59" t="s">
        <v>318</v>
      </c>
      <c r="E160" s="59" t="s">
        <v>398</v>
      </c>
      <c r="F160" s="59" t="s">
        <v>675</v>
      </c>
      <c r="G160" s="16">
        <v>250000</v>
      </c>
      <c r="H160" s="16">
        <v>250000</v>
      </c>
      <c r="I160" s="16">
        <v>250000</v>
      </c>
      <c r="J160" s="61">
        <f t="shared" si="5"/>
        <v>100</v>
      </c>
    </row>
    <row r="161" spans="1:10" ht="12.75">
      <c r="A161" s="5">
        <f t="shared" si="4"/>
        <v>149</v>
      </c>
      <c r="B161" s="15" t="s">
        <v>686</v>
      </c>
      <c r="C161" s="59" t="s">
        <v>785</v>
      </c>
      <c r="D161" s="59" t="s">
        <v>318</v>
      </c>
      <c r="E161" s="59" t="s">
        <v>398</v>
      </c>
      <c r="F161" s="59" t="s">
        <v>617</v>
      </c>
      <c r="G161" s="16">
        <v>250000</v>
      </c>
      <c r="H161" s="16">
        <v>250000</v>
      </c>
      <c r="I161" s="16">
        <v>250000</v>
      </c>
      <c r="J161" s="61">
        <f t="shared" si="5"/>
        <v>100</v>
      </c>
    </row>
    <row r="162" spans="1:10" ht="38.25">
      <c r="A162" s="5">
        <f t="shared" si="4"/>
        <v>150</v>
      </c>
      <c r="B162" s="15" t="s">
        <v>433</v>
      </c>
      <c r="C162" s="59" t="s">
        <v>785</v>
      </c>
      <c r="D162" s="59" t="s">
        <v>318</v>
      </c>
      <c r="E162" s="59" t="s">
        <v>434</v>
      </c>
      <c r="F162" s="59" t="s">
        <v>675</v>
      </c>
      <c r="G162" s="16">
        <v>1455000</v>
      </c>
      <c r="H162" s="16">
        <v>1455000</v>
      </c>
      <c r="I162" s="16">
        <v>1455000</v>
      </c>
      <c r="J162" s="61">
        <f t="shared" si="5"/>
        <v>100</v>
      </c>
    </row>
    <row r="163" spans="1:10" ht="12.75">
      <c r="A163" s="5">
        <f t="shared" si="4"/>
        <v>151</v>
      </c>
      <c r="B163" s="15" t="s">
        <v>686</v>
      </c>
      <c r="C163" s="59" t="s">
        <v>785</v>
      </c>
      <c r="D163" s="59" t="s">
        <v>318</v>
      </c>
      <c r="E163" s="59" t="s">
        <v>434</v>
      </c>
      <c r="F163" s="59" t="s">
        <v>617</v>
      </c>
      <c r="G163" s="16">
        <v>1455000</v>
      </c>
      <c r="H163" s="16">
        <v>1455000</v>
      </c>
      <c r="I163" s="16">
        <v>1455000</v>
      </c>
      <c r="J163" s="61">
        <f t="shared" si="5"/>
        <v>100</v>
      </c>
    </row>
    <row r="164" spans="1:10" ht="38.25">
      <c r="A164" s="5">
        <f t="shared" si="4"/>
        <v>152</v>
      </c>
      <c r="B164" s="15" t="s">
        <v>435</v>
      </c>
      <c r="C164" s="59" t="s">
        <v>785</v>
      </c>
      <c r="D164" s="59" t="s">
        <v>318</v>
      </c>
      <c r="E164" s="59" t="s">
        <v>436</v>
      </c>
      <c r="F164" s="59" t="s">
        <v>675</v>
      </c>
      <c r="G164" s="16">
        <v>633000</v>
      </c>
      <c r="H164" s="16">
        <v>633000</v>
      </c>
      <c r="I164" s="16">
        <v>589331.92</v>
      </c>
      <c r="J164" s="61">
        <f t="shared" si="5"/>
        <v>93.10140916271723</v>
      </c>
    </row>
    <row r="165" spans="1:10" ht="12.75">
      <c r="A165" s="5">
        <f t="shared" si="4"/>
        <v>153</v>
      </c>
      <c r="B165" s="15" t="s">
        <v>686</v>
      </c>
      <c r="C165" s="59" t="s">
        <v>785</v>
      </c>
      <c r="D165" s="59" t="s">
        <v>318</v>
      </c>
      <c r="E165" s="59" t="s">
        <v>436</v>
      </c>
      <c r="F165" s="59" t="s">
        <v>617</v>
      </c>
      <c r="G165" s="16">
        <v>633000</v>
      </c>
      <c r="H165" s="16">
        <v>633000</v>
      </c>
      <c r="I165" s="16">
        <v>589331.92</v>
      </c>
      <c r="J165" s="61">
        <f t="shared" si="5"/>
        <v>93.10140916271723</v>
      </c>
    </row>
    <row r="166" spans="1:10" ht="25.5">
      <c r="A166" s="5">
        <f t="shared" si="4"/>
        <v>154</v>
      </c>
      <c r="B166" s="15" t="s">
        <v>264</v>
      </c>
      <c r="C166" s="59" t="s">
        <v>785</v>
      </c>
      <c r="D166" s="59" t="s">
        <v>318</v>
      </c>
      <c r="E166" s="59" t="s">
        <v>265</v>
      </c>
      <c r="F166" s="59" t="s">
        <v>675</v>
      </c>
      <c r="G166" s="16">
        <v>782100</v>
      </c>
      <c r="H166" s="16">
        <v>782100</v>
      </c>
      <c r="I166" s="16">
        <v>782100</v>
      </c>
      <c r="J166" s="61">
        <f t="shared" si="5"/>
        <v>100</v>
      </c>
    </row>
    <row r="167" spans="1:10" ht="15" customHeight="1">
      <c r="A167" s="5">
        <f t="shared" si="4"/>
        <v>155</v>
      </c>
      <c r="B167" s="15" t="s">
        <v>437</v>
      </c>
      <c r="C167" s="59" t="s">
        <v>785</v>
      </c>
      <c r="D167" s="59" t="s">
        <v>318</v>
      </c>
      <c r="E167" s="59" t="s">
        <v>438</v>
      </c>
      <c r="F167" s="59" t="s">
        <v>675</v>
      </c>
      <c r="G167" s="16">
        <v>782100</v>
      </c>
      <c r="H167" s="16">
        <v>782100</v>
      </c>
      <c r="I167" s="16">
        <v>782100</v>
      </c>
      <c r="J167" s="61">
        <f t="shared" si="5"/>
        <v>100</v>
      </c>
    </row>
    <row r="168" spans="1:10" ht="12.75">
      <c r="A168" s="5">
        <f t="shared" si="4"/>
        <v>156</v>
      </c>
      <c r="B168" s="15" t="s">
        <v>416</v>
      </c>
      <c r="C168" s="59" t="s">
        <v>785</v>
      </c>
      <c r="D168" s="59" t="s">
        <v>318</v>
      </c>
      <c r="E168" s="59" t="s">
        <v>438</v>
      </c>
      <c r="F168" s="59" t="s">
        <v>417</v>
      </c>
      <c r="G168" s="16">
        <v>782100</v>
      </c>
      <c r="H168" s="16">
        <v>782100</v>
      </c>
      <c r="I168" s="16">
        <v>782100</v>
      </c>
      <c r="J168" s="61">
        <f t="shared" si="5"/>
        <v>100</v>
      </c>
    </row>
    <row r="169" spans="1:10" ht="51">
      <c r="A169" s="5">
        <f t="shared" si="4"/>
        <v>157</v>
      </c>
      <c r="B169" s="15" t="s">
        <v>399</v>
      </c>
      <c r="C169" s="59" t="s">
        <v>785</v>
      </c>
      <c r="D169" s="59" t="s">
        <v>318</v>
      </c>
      <c r="E169" s="59" t="s">
        <v>400</v>
      </c>
      <c r="F169" s="59" t="s">
        <v>675</v>
      </c>
      <c r="G169" s="16">
        <v>1387200</v>
      </c>
      <c r="H169" s="16">
        <v>1387200</v>
      </c>
      <c r="I169" s="16">
        <v>1387200</v>
      </c>
      <c r="J169" s="61">
        <f t="shared" si="5"/>
        <v>100</v>
      </c>
    </row>
    <row r="170" spans="1:10" ht="25.5">
      <c r="A170" s="5">
        <f t="shared" si="4"/>
        <v>158</v>
      </c>
      <c r="B170" s="15" t="s">
        <v>425</v>
      </c>
      <c r="C170" s="59" t="s">
        <v>785</v>
      </c>
      <c r="D170" s="59" t="s">
        <v>318</v>
      </c>
      <c r="E170" s="59" t="s">
        <v>439</v>
      </c>
      <c r="F170" s="59" t="s">
        <v>675</v>
      </c>
      <c r="G170" s="16">
        <v>1387200</v>
      </c>
      <c r="H170" s="16">
        <v>1387200</v>
      </c>
      <c r="I170" s="16">
        <v>1387200</v>
      </c>
      <c r="J170" s="61">
        <f t="shared" si="5"/>
        <v>100</v>
      </c>
    </row>
    <row r="171" spans="1:10" ht="12.75">
      <c r="A171" s="5">
        <f t="shared" si="4"/>
        <v>159</v>
      </c>
      <c r="B171" s="15" t="s">
        <v>416</v>
      </c>
      <c r="C171" s="59" t="s">
        <v>785</v>
      </c>
      <c r="D171" s="59" t="s">
        <v>318</v>
      </c>
      <c r="E171" s="59" t="s">
        <v>439</v>
      </c>
      <c r="F171" s="59" t="s">
        <v>417</v>
      </c>
      <c r="G171" s="16">
        <v>1387200</v>
      </c>
      <c r="H171" s="16">
        <v>1387200</v>
      </c>
      <c r="I171" s="16">
        <v>1387200</v>
      </c>
      <c r="J171" s="61">
        <f t="shared" si="5"/>
        <v>100</v>
      </c>
    </row>
    <row r="172" spans="1:10" ht="12.75">
      <c r="A172" s="5">
        <f t="shared" si="4"/>
        <v>160</v>
      </c>
      <c r="B172" s="15" t="s">
        <v>440</v>
      </c>
      <c r="C172" s="59" t="s">
        <v>785</v>
      </c>
      <c r="D172" s="59" t="s">
        <v>320</v>
      </c>
      <c r="E172" s="59" t="s">
        <v>674</v>
      </c>
      <c r="F172" s="59" t="s">
        <v>675</v>
      </c>
      <c r="G172" s="16">
        <v>2484000</v>
      </c>
      <c r="H172" s="16">
        <v>2484000</v>
      </c>
      <c r="I172" s="16">
        <v>1639214.71</v>
      </c>
      <c r="J172" s="61">
        <f t="shared" si="5"/>
        <v>65.9909303542673</v>
      </c>
    </row>
    <row r="173" spans="1:10" ht="39.75" customHeight="1">
      <c r="A173" s="5">
        <f t="shared" si="4"/>
        <v>161</v>
      </c>
      <c r="B173" s="15" t="s">
        <v>419</v>
      </c>
      <c r="C173" s="59" t="s">
        <v>785</v>
      </c>
      <c r="D173" s="59" t="s">
        <v>320</v>
      </c>
      <c r="E173" s="59" t="s">
        <v>420</v>
      </c>
      <c r="F173" s="59" t="s">
        <v>675</v>
      </c>
      <c r="G173" s="16">
        <v>475000</v>
      </c>
      <c r="H173" s="16">
        <v>475000</v>
      </c>
      <c r="I173" s="16">
        <v>469721.21</v>
      </c>
      <c r="J173" s="61">
        <f t="shared" si="5"/>
        <v>98.8886757894737</v>
      </c>
    </row>
    <row r="174" spans="1:10" ht="25.5">
      <c r="A174" s="5">
        <f t="shared" si="4"/>
        <v>162</v>
      </c>
      <c r="B174" s="15" t="s">
        <v>678</v>
      </c>
      <c r="C174" s="59" t="s">
        <v>785</v>
      </c>
      <c r="D174" s="59" t="s">
        <v>320</v>
      </c>
      <c r="E174" s="59" t="s">
        <v>420</v>
      </c>
      <c r="F174" s="59" t="s">
        <v>590</v>
      </c>
      <c r="G174" s="16">
        <v>475000</v>
      </c>
      <c r="H174" s="16">
        <v>475000</v>
      </c>
      <c r="I174" s="16">
        <v>469721.21</v>
      </c>
      <c r="J174" s="61">
        <f t="shared" si="5"/>
        <v>98.8886757894737</v>
      </c>
    </row>
    <row r="175" spans="1:10" ht="51">
      <c r="A175" s="5">
        <f t="shared" si="4"/>
        <v>163</v>
      </c>
      <c r="B175" s="15" t="s">
        <v>423</v>
      </c>
      <c r="C175" s="59" t="s">
        <v>785</v>
      </c>
      <c r="D175" s="59" t="s">
        <v>320</v>
      </c>
      <c r="E175" s="59" t="s">
        <v>424</v>
      </c>
      <c r="F175" s="59" t="s">
        <v>675</v>
      </c>
      <c r="G175" s="16">
        <v>2009000</v>
      </c>
      <c r="H175" s="16">
        <v>2009000</v>
      </c>
      <c r="I175" s="16">
        <v>1169493.5</v>
      </c>
      <c r="J175" s="61">
        <f t="shared" si="5"/>
        <v>58.212717770034835</v>
      </c>
    </row>
    <row r="176" spans="1:10" ht="25.5">
      <c r="A176" s="5">
        <f t="shared" si="4"/>
        <v>164</v>
      </c>
      <c r="B176" s="15" t="s">
        <v>678</v>
      </c>
      <c r="C176" s="59" t="s">
        <v>785</v>
      </c>
      <c r="D176" s="59" t="s">
        <v>320</v>
      </c>
      <c r="E176" s="59" t="s">
        <v>424</v>
      </c>
      <c r="F176" s="59" t="s">
        <v>590</v>
      </c>
      <c r="G176" s="16">
        <v>2009000</v>
      </c>
      <c r="H176" s="16">
        <v>2009000</v>
      </c>
      <c r="I176" s="16">
        <v>1169493.5</v>
      </c>
      <c r="J176" s="61">
        <f t="shared" si="5"/>
        <v>58.212717770034835</v>
      </c>
    </row>
    <row r="177" spans="1:10" ht="38.25">
      <c r="A177" s="45">
        <f t="shared" si="4"/>
        <v>165</v>
      </c>
      <c r="B177" s="54" t="s">
        <v>175</v>
      </c>
      <c r="C177" s="56" t="s">
        <v>785</v>
      </c>
      <c r="D177" s="56" t="s">
        <v>769</v>
      </c>
      <c r="E177" s="56" t="s">
        <v>674</v>
      </c>
      <c r="F177" s="56" t="s">
        <v>675</v>
      </c>
      <c r="G177" s="55">
        <v>161726511.22</v>
      </c>
      <c r="H177" s="55">
        <v>161726511.22</v>
      </c>
      <c r="I177" s="55">
        <f>145604638.45+1193200+13300</f>
        <v>146811138.45</v>
      </c>
      <c r="J177" s="34">
        <f t="shared" si="5"/>
        <v>90.77741017382715</v>
      </c>
    </row>
    <row r="178" spans="1:10" ht="38.25">
      <c r="A178" s="5">
        <f t="shared" si="4"/>
        <v>166</v>
      </c>
      <c r="B178" s="15" t="s">
        <v>176</v>
      </c>
      <c r="C178" s="59" t="s">
        <v>785</v>
      </c>
      <c r="D178" s="59" t="s">
        <v>771</v>
      </c>
      <c r="E178" s="59" t="s">
        <v>674</v>
      </c>
      <c r="F178" s="59" t="s">
        <v>675</v>
      </c>
      <c r="G178" s="16">
        <v>32200000</v>
      </c>
      <c r="H178" s="16">
        <v>32200000</v>
      </c>
      <c r="I178" s="16">
        <v>32200000</v>
      </c>
      <c r="J178" s="61">
        <f t="shared" si="5"/>
        <v>100</v>
      </c>
    </row>
    <row r="179" spans="1:10" ht="38.25">
      <c r="A179" s="5">
        <f t="shared" si="4"/>
        <v>167</v>
      </c>
      <c r="B179" s="15" t="s">
        <v>177</v>
      </c>
      <c r="C179" s="59" t="s">
        <v>785</v>
      </c>
      <c r="D179" s="59" t="s">
        <v>771</v>
      </c>
      <c r="E179" s="59" t="s">
        <v>178</v>
      </c>
      <c r="F179" s="59" t="s">
        <v>675</v>
      </c>
      <c r="G179" s="16">
        <v>29455000</v>
      </c>
      <c r="H179" s="16">
        <v>29455000</v>
      </c>
      <c r="I179" s="16">
        <v>29455000</v>
      </c>
      <c r="J179" s="61">
        <f t="shared" si="5"/>
        <v>100</v>
      </c>
    </row>
    <row r="180" spans="1:10" ht="14.25" customHeight="1">
      <c r="A180" s="5">
        <f t="shared" si="4"/>
        <v>168</v>
      </c>
      <c r="B180" s="15" t="s">
        <v>179</v>
      </c>
      <c r="C180" s="59" t="s">
        <v>785</v>
      </c>
      <c r="D180" s="59" t="s">
        <v>771</v>
      </c>
      <c r="E180" s="59" t="s">
        <v>178</v>
      </c>
      <c r="F180" s="59" t="s">
        <v>180</v>
      </c>
      <c r="G180" s="16">
        <v>29455000</v>
      </c>
      <c r="H180" s="16">
        <v>29455000</v>
      </c>
      <c r="I180" s="16">
        <v>29455000</v>
      </c>
      <c r="J180" s="61">
        <f t="shared" si="5"/>
        <v>100</v>
      </c>
    </row>
    <row r="181" spans="1:10" ht="12.75">
      <c r="A181" s="5">
        <f t="shared" si="4"/>
        <v>169</v>
      </c>
      <c r="B181" s="15" t="s">
        <v>181</v>
      </c>
      <c r="C181" s="59" t="s">
        <v>785</v>
      </c>
      <c r="D181" s="59" t="s">
        <v>771</v>
      </c>
      <c r="E181" s="59" t="s">
        <v>182</v>
      </c>
      <c r="F181" s="59" t="s">
        <v>675</v>
      </c>
      <c r="G181" s="16">
        <v>2745000</v>
      </c>
      <c r="H181" s="16">
        <v>2745000</v>
      </c>
      <c r="I181" s="16">
        <v>2745000</v>
      </c>
      <c r="J181" s="61">
        <f t="shared" si="5"/>
        <v>100</v>
      </c>
    </row>
    <row r="182" spans="1:10" ht="12.75">
      <c r="A182" s="5">
        <f t="shared" si="4"/>
        <v>170</v>
      </c>
      <c r="B182" s="15" t="s">
        <v>183</v>
      </c>
      <c r="C182" s="59" t="s">
        <v>785</v>
      </c>
      <c r="D182" s="59" t="s">
        <v>771</v>
      </c>
      <c r="E182" s="59" t="s">
        <v>184</v>
      </c>
      <c r="F182" s="59" t="s">
        <v>675</v>
      </c>
      <c r="G182" s="16">
        <v>2745000</v>
      </c>
      <c r="H182" s="16">
        <v>2745000</v>
      </c>
      <c r="I182" s="16">
        <v>2745000</v>
      </c>
      <c r="J182" s="61">
        <f t="shared" si="5"/>
        <v>100</v>
      </c>
    </row>
    <row r="183" spans="1:10" ht="12.75">
      <c r="A183" s="5">
        <f t="shared" si="4"/>
        <v>171</v>
      </c>
      <c r="B183" s="15" t="s">
        <v>185</v>
      </c>
      <c r="C183" s="59" t="s">
        <v>785</v>
      </c>
      <c r="D183" s="59" t="s">
        <v>771</v>
      </c>
      <c r="E183" s="59" t="s">
        <v>184</v>
      </c>
      <c r="F183" s="59" t="s">
        <v>186</v>
      </c>
      <c r="G183" s="16">
        <v>2745000</v>
      </c>
      <c r="H183" s="16">
        <v>2745000</v>
      </c>
      <c r="I183" s="16">
        <v>2745000</v>
      </c>
      <c r="J183" s="61">
        <f t="shared" si="5"/>
        <v>100</v>
      </c>
    </row>
    <row r="184" spans="1:10" ht="12.75">
      <c r="A184" s="5">
        <f t="shared" si="4"/>
        <v>172</v>
      </c>
      <c r="B184" s="15" t="s">
        <v>187</v>
      </c>
      <c r="C184" s="59" t="s">
        <v>785</v>
      </c>
      <c r="D184" s="59" t="s">
        <v>773</v>
      </c>
      <c r="E184" s="59" t="s">
        <v>674</v>
      </c>
      <c r="F184" s="59" t="s">
        <v>675</v>
      </c>
      <c r="G184" s="16">
        <v>129526511.22</v>
      </c>
      <c r="H184" s="16">
        <v>129526511.22</v>
      </c>
      <c r="I184" s="16">
        <f>113404638.45+1193200+13300</f>
        <v>114611138.45</v>
      </c>
      <c r="J184" s="61">
        <f t="shared" si="5"/>
        <v>88.48469504079645</v>
      </c>
    </row>
    <row r="185" spans="1:10" ht="63.75">
      <c r="A185" s="5">
        <f t="shared" si="4"/>
        <v>173</v>
      </c>
      <c r="B185" s="15" t="s">
        <v>548</v>
      </c>
      <c r="C185" s="59" t="s">
        <v>785</v>
      </c>
      <c r="D185" s="59" t="s">
        <v>773</v>
      </c>
      <c r="E185" s="59" t="s">
        <v>188</v>
      </c>
      <c r="F185" s="59" t="s">
        <v>675</v>
      </c>
      <c r="G185" s="16">
        <v>8910971</v>
      </c>
      <c r="H185" s="16">
        <v>8910971</v>
      </c>
      <c r="I185" s="16">
        <v>8910971</v>
      </c>
      <c r="J185" s="61">
        <f t="shared" si="5"/>
        <v>100</v>
      </c>
    </row>
    <row r="186" spans="1:10" ht="15" customHeight="1">
      <c r="A186" s="5">
        <f t="shared" si="4"/>
        <v>174</v>
      </c>
      <c r="B186" s="15" t="s">
        <v>179</v>
      </c>
      <c r="C186" s="59" t="s">
        <v>785</v>
      </c>
      <c r="D186" s="59" t="s">
        <v>773</v>
      </c>
      <c r="E186" s="59" t="s">
        <v>188</v>
      </c>
      <c r="F186" s="59" t="s">
        <v>180</v>
      </c>
      <c r="G186" s="16">
        <v>8910971</v>
      </c>
      <c r="H186" s="16">
        <v>8910971</v>
      </c>
      <c r="I186" s="16">
        <v>8910971</v>
      </c>
      <c r="J186" s="61">
        <f t="shared" si="5"/>
        <v>100</v>
      </c>
    </row>
    <row r="187" spans="1:10" ht="52.5" customHeight="1">
      <c r="A187" s="5">
        <f t="shared" si="4"/>
        <v>175</v>
      </c>
      <c r="B187" s="15" t="s">
        <v>189</v>
      </c>
      <c r="C187" s="59" t="s">
        <v>785</v>
      </c>
      <c r="D187" s="59" t="s">
        <v>773</v>
      </c>
      <c r="E187" s="59" t="s">
        <v>190</v>
      </c>
      <c r="F187" s="59" t="s">
        <v>675</v>
      </c>
      <c r="G187" s="16">
        <v>2574124.22</v>
      </c>
      <c r="H187" s="16">
        <v>2574124.22</v>
      </c>
      <c r="I187" s="16">
        <v>2574124.22</v>
      </c>
      <c r="J187" s="61">
        <f t="shared" si="5"/>
        <v>100</v>
      </c>
    </row>
    <row r="188" spans="1:10" ht="14.25" customHeight="1">
      <c r="A188" s="5">
        <f t="shared" si="4"/>
        <v>176</v>
      </c>
      <c r="B188" s="15" t="s">
        <v>179</v>
      </c>
      <c r="C188" s="59" t="s">
        <v>785</v>
      </c>
      <c r="D188" s="59" t="s">
        <v>773</v>
      </c>
      <c r="E188" s="59" t="s">
        <v>190</v>
      </c>
      <c r="F188" s="59" t="s">
        <v>180</v>
      </c>
      <c r="G188" s="16">
        <v>2574124.22</v>
      </c>
      <c r="H188" s="16">
        <v>2574124.22</v>
      </c>
      <c r="I188" s="16">
        <v>2574124.22</v>
      </c>
      <c r="J188" s="61">
        <f t="shared" si="5"/>
        <v>100</v>
      </c>
    </row>
    <row r="189" spans="1:10" ht="38.25">
      <c r="A189" s="5">
        <f t="shared" si="4"/>
        <v>177</v>
      </c>
      <c r="B189" s="15" t="s">
        <v>191</v>
      </c>
      <c r="C189" s="59" t="s">
        <v>785</v>
      </c>
      <c r="D189" s="59" t="s">
        <v>773</v>
      </c>
      <c r="E189" s="59" t="s">
        <v>192</v>
      </c>
      <c r="F189" s="59" t="s">
        <v>675</v>
      </c>
      <c r="G189" s="16">
        <v>1337000</v>
      </c>
      <c r="H189" s="16">
        <v>1337000</v>
      </c>
      <c r="I189" s="16">
        <v>1337000</v>
      </c>
      <c r="J189" s="61">
        <f t="shared" si="5"/>
        <v>100</v>
      </c>
    </row>
    <row r="190" spans="1:10" ht="15.75" customHeight="1">
      <c r="A190" s="5">
        <f t="shared" si="4"/>
        <v>178</v>
      </c>
      <c r="B190" s="15" t="s">
        <v>179</v>
      </c>
      <c r="C190" s="59" t="s">
        <v>785</v>
      </c>
      <c r="D190" s="59" t="s">
        <v>773</v>
      </c>
      <c r="E190" s="59" t="s">
        <v>192</v>
      </c>
      <c r="F190" s="59" t="s">
        <v>180</v>
      </c>
      <c r="G190" s="16">
        <v>1337000</v>
      </c>
      <c r="H190" s="16">
        <v>1337000</v>
      </c>
      <c r="I190" s="16">
        <v>1337000</v>
      </c>
      <c r="J190" s="61">
        <f t="shared" si="5"/>
        <v>100</v>
      </c>
    </row>
    <row r="191" spans="1:10" ht="63.75">
      <c r="A191" s="5">
        <f t="shared" si="4"/>
        <v>179</v>
      </c>
      <c r="B191" s="15" t="s">
        <v>717</v>
      </c>
      <c r="C191" s="59" t="s">
        <v>785</v>
      </c>
      <c r="D191" s="59" t="s">
        <v>773</v>
      </c>
      <c r="E191" s="59" t="s">
        <v>718</v>
      </c>
      <c r="F191" s="59" t="s">
        <v>675</v>
      </c>
      <c r="G191" s="16">
        <v>500</v>
      </c>
      <c r="H191" s="16">
        <v>500</v>
      </c>
      <c r="I191" s="16">
        <v>500</v>
      </c>
      <c r="J191" s="61">
        <f t="shared" si="5"/>
        <v>100</v>
      </c>
    </row>
    <row r="192" spans="1:10" ht="12.75">
      <c r="A192" s="5">
        <f t="shared" si="4"/>
        <v>180</v>
      </c>
      <c r="B192" s="15" t="s">
        <v>193</v>
      </c>
      <c r="C192" s="59" t="s">
        <v>785</v>
      </c>
      <c r="D192" s="59" t="s">
        <v>773</v>
      </c>
      <c r="E192" s="59" t="s">
        <v>718</v>
      </c>
      <c r="F192" s="59" t="s">
        <v>194</v>
      </c>
      <c r="G192" s="16">
        <v>500</v>
      </c>
      <c r="H192" s="16">
        <v>500</v>
      </c>
      <c r="I192" s="16">
        <v>500</v>
      </c>
      <c r="J192" s="61">
        <f t="shared" si="5"/>
        <v>100</v>
      </c>
    </row>
    <row r="193" spans="1:10" ht="25.5">
      <c r="A193" s="5">
        <f t="shared" si="4"/>
        <v>181</v>
      </c>
      <c r="B193" s="15" t="s">
        <v>680</v>
      </c>
      <c r="C193" s="59" t="s">
        <v>785</v>
      </c>
      <c r="D193" s="59" t="s">
        <v>773</v>
      </c>
      <c r="E193" s="59" t="s">
        <v>79</v>
      </c>
      <c r="F193" s="59" t="s">
        <v>675</v>
      </c>
      <c r="G193" s="16">
        <v>1206500</v>
      </c>
      <c r="H193" s="16">
        <v>1206500</v>
      </c>
      <c r="I193" s="16">
        <f>I194+I196</f>
        <v>1206500</v>
      </c>
      <c r="J193" s="61">
        <f t="shared" si="5"/>
        <v>100</v>
      </c>
    </row>
    <row r="194" spans="1:10" ht="25.5">
      <c r="A194" s="5">
        <f t="shared" si="4"/>
        <v>182</v>
      </c>
      <c r="B194" s="15" t="s">
        <v>691</v>
      </c>
      <c r="C194" s="59" t="s">
        <v>785</v>
      </c>
      <c r="D194" s="59" t="s">
        <v>773</v>
      </c>
      <c r="E194" s="59" t="s">
        <v>625</v>
      </c>
      <c r="F194" s="59" t="s">
        <v>675</v>
      </c>
      <c r="G194" s="16">
        <v>1193200</v>
      </c>
      <c r="H194" s="16">
        <v>1193200</v>
      </c>
      <c r="I194" s="16">
        <f>I195</f>
        <v>1193200</v>
      </c>
      <c r="J194" s="61">
        <f t="shared" si="5"/>
        <v>100</v>
      </c>
    </row>
    <row r="195" spans="1:10" ht="12.75">
      <c r="A195" s="5">
        <f t="shared" si="4"/>
        <v>183</v>
      </c>
      <c r="B195" s="15" t="s">
        <v>193</v>
      </c>
      <c r="C195" s="59" t="s">
        <v>785</v>
      </c>
      <c r="D195" s="59" t="s">
        <v>773</v>
      </c>
      <c r="E195" s="59" t="s">
        <v>625</v>
      </c>
      <c r="F195" s="59" t="s">
        <v>194</v>
      </c>
      <c r="G195" s="16">
        <v>1193200</v>
      </c>
      <c r="H195" s="16">
        <v>1193200</v>
      </c>
      <c r="I195" s="16">
        <v>1193200</v>
      </c>
      <c r="J195" s="61">
        <f t="shared" si="5"/>
        <v>100</v>
      </c>
    </row>
    <row r="196" spans="1:10" ht="38.25">
      <c r="A196" s="5">
        <f t="shared" si="4"/>
        <v>184</v>
      </c>
      <c r="B196" s="15" t="s">
        <v>713</v>
      </c>
      <c r="C196" s="59" t="s">
        <v>785</v>
      </c>
      <c r="D196" s="59" t="s">
        <v>773</v>
      </c>
      <c r="E196" s="59" t="s">
        <v>714</v>
      </c>
      <c r="F196" s="59" t="s">
        <v>675</v>
      </c>
      <c r="G196" s="16">
        <v>13300</v>
      </c>
      <c r="H196" s="16">
        <v>13300</v>
      </c>
      <c r="I196" s="16">
        <f>I197</f>
        <v>13300</v>
      </c>
      <c r="J196" s="61">
        <f t="shared" si="5"/>
        <v>100</v>
      </c>
    </row>
    <row r="197" spans="1:10" ht="12.75">
      <c r="A197" s="5">
        <f t="shared" si="4"/>
        <v>185</v>
      </c>
      <c r="B197" s="15" t="s">
        <v>193</v>
      </c>
      <c r="C197" s="59" t="s">
        <v>785</v>
      </c>
      <c r="D197" s="59" t="s">
        <v>773</v>
      </c>
      <c r="E197" s="59" t="s">
        <v>714</v>
      </c>
      <c r="F197" s="59" t="s">
        <v>194</v>
      </c>
      <c r="G197" s="16">
        <v>13300</v>
      </c>
      <c r="H197" s="16">
        <v>13300</v>
      </c>
      <c r="I197" s="16">
        <v>13300</v>
      </c>
      <c r="J197" s="61">
        <f t="shared" si="5"/>
        <v>100</v>
      </c>
    </row>
    <row r="198" spans="1:10" ht="25.5">
      <c r="A198" s="5">
        <f t="shared" si="4"/>
        <v>186</v>
      </c>
      <c r="B198" s="15" t="s">
        <v>681</v>
      </c>
      <c r="C198" s="59" t="s">
        <v>785</v>
      </c>
      <c r="D198" s="59" t="s">
        <v>773</v>
      </c>
      <c r="E198" s="59" t="s">
        <v>80</v>
      </c>
      <c r="F198" s="59" t="s">
        <v>675</v>
      </c>
      <c r="G198" s="16">
        <v>113000</v>
      </c>
      <c r="H198" s="16">
        <v>113000</v>
      </c>
      <c r="I198" s="16">
        <v>71250</v>
      </c>
      <c r="J198" s="61">
        <f t="shared" si="5"/>
        <v>63.05309734513275</v>
      </c>
    </row>
    <row r="199" spans="1:10" ht="25.5">
      <c r="A199" s="5">
        <f t="shared" si="4"/>
        <v>187</v>
      </c>
      <c r="B199" s="15" t="s">
        <v>797</v>
      </c>
      <c r="C199" s="59" t="s">
        <v>785</v>
      </c>
      <c r="D199" s="59" t="s">
        <v>773</v>
      </c>
      <c r="E199" s="59" t="s">
        <v>798</v>
      </c>
      <c r="F199" s="59" t="s">
        <v>675</v>
      </c>
      <c r="G199" s="16">
        <v>113000</v>
      </c>
      <c r="H199" s="16">
        <v>113000</v>
      </c>
      <c r="I199" s="16">
        <v>71250</v>
      </c>
      <c r="J199" s="61">
        <f t="shared" si="5"/>
        <v>63.05309734513275</v>
      </c>
    </row>
    <row r="200" spans="1:10" ht="13.5" customHeight="1">
      <c r="A200" s="5">
        <f t="shared" si="4"/>
        <v>188</v>
      </c>
      <c r="B200" s="15" t="s">
        <v>179</v>
      </c>
      <c r="C200" s="59" t="s">
        <v>785</v>
      </c>
      <c r="D200" s="59" t="s">
        <v>773</v>
      </c>
      <c r="E200" s="59" t="s">
        <v>798</v>
      </c>
      <c r="F200" s="59" t="s">
        <v>180</v>
      </c>
      <c r="G200" s="16">
        <v>113000</v>
      </c>
      <c r="H200" s="16">
        <v>113000</v>
      </c>
      <c r="I200" s="16">
        <v>71250</v>
      </c>
      <c r="J200" s="61">
        <f t="shared" si="5"/>
        <v>63.05309734513275</v>
      </c>
    </row>
    <row r="201" spans="1:10" ht="12.75">
      <c r="A201" s="5">
        <f t="shared" si="4"/>
        <v>189</v>
      </c>
      <c r="B201" s="15" t="s">
        <v>195</v>
      </c>
      <c r="C201" s="59" t="s">
        <v>785</v>
      </c>
      <c r="D201" s="59" t="s">
        <v>773</v>
      </c>
      <c r="E201" s="59" t="s">
        <v>196</v>
      </c>
      <c r="F201" s="59" t="s">
        <v>675</v>
      </c>
      <c r="G201" s="16">
        <v>73728700</v>
      </c>
      <c r="H201" s="16">
        <v>73728700</v>
      </c>
      <c r="I201" s="16">
        <v>70270797.96</v>
      </c>
      <c r="J201" s="61">
        <f t="shared" si="5"/>
        <v>95.30996472201461</v>
      </c>
    </row>
    <row r="202" spans="1:10" ht="25.5">
      <c r="A202" s="5">
        <f aca="true" t="shared" si="6" ref="A202:A263">1+A201</f>
        <v>190</v>
      </c>
      <c r="B202" s="15" t="s">
        <v>197</v>
      </c>
      <c r="C202" s="59" t="s">
        <v>785</v>
      </c>
      <c r="D202" s="59" t="s">
        <v>773</v>
      </c>
      <c r="E202" s="59" t="s">
        <v>198</v>
      </c>
      <c r="F202" s="59" t="s">
        <v>675</v>
      </c>
      <c r="G202" s="16">
        <v>69571000</v>
      </c>
      <c r="H202" s="16">
        <v>69571000</v>
      </c>
      <c r="I202" s="16">
        <v>66342398.81</v>
      </c>
      <c r="J202" s="61">
        <f aca="true" t="shared" si="7" ref="J202:J263">I202/H202*100</f>
        <v>95.35927154992741</v>
      </c>
    </row>
    <row r="203" spans="1:10" ht="15.75" customHeight="1">
      <c r="A203" s="5">
        <f t="shared" si="6"/>
        <v>191</v>
      </c>
      <c r="B203" s="15" t="s">
        <v>179</v>
      </c>
      <c r="C203" s="59" t="s">
        <v>785</v>
      </c>
      <c r="D203" s="59" t="s">
        <v>773</v>
      </c>
      <c r="E203" s="59" t="s">
        <v>198</v>
      </c>
      <c r="F203" s="59" t="s">
        <v>180</v>
      </c>
      <c r="G203" s="16">
        <v>69571000</v>
      </c>
      <c r="H203" s="16">
        <v>69571000</v>
      </c>
      <c r="I203" s="16">
        <v>66342398.81</v>
      </c>
      <c r="J203" s="61">
        <f t="shared" si="7"/>
        <v>95.35927154992741</v>
      </c>
    </row>
    <row r="204" spans="1:10" ht="25.5">
      <c r="A204" s="5">
        <f t="shared" si="6"/>
        <v>192</v>
      </c>
      <c r="B204" s="15" t="s">
        <v>199</v>
      </c>
      <c r="C204" s="59" t="s">
        <v>785</v>
      </c>
      <c r="D204" s="59" t="s">
        <v>773</v>
      </c>
      <c r="E204" s="59" t="s">
        <v>200</v>
      </c>
      <c r="F204" s="59" t="s">
        <v>675</v>
      </c>
      <c r="G204" s="16">
        <v>2922000</v>
      </c>
      <c r="H204" s="16">
        <v>2922000</v>
      </c>
      <c r="I204" s="16">
        <v>2692699.15</v>
      </c>
      <c r="J204" s="61">
        <f t="shared" si="7"/>
        <v>92.152606091718</v>
      </c>
    </row>
    <row r="205" spans="1:10" ht="15.75" customHeight="1">
      <c r="A205" s="5">
        <f t="shared" si="6"/>
        <v>193</v>
      </c>
      <c r="B205" s="15" t="s">
        <v>179</v>
      </c>
      <c r="C205" s="59" t="s">
        <v>785</v>
      </c>
      <c r="D205" s="59" t="s">
        <v>773</v>
      </c>
      <c r="E205" s="59" t="s">
        <v>200</v>
      </c>
      <c r="F205" s="59" t="s">
        <v>180</v>
      </c>
      <c r="G205" s="16">
        <v>2922000</v>
      </c>
      <c r="H205" s="16">
        <v>2922000</v>
      </c>
      <c r="I205" s="16">
        <v>2692699.15</v>
      </c>
      <c r="J205" s="61">
        <f t="shared" si="7"/>
        <v>92.152606091718</v>
      </c>
    </row>
    <row r="206" spans="1:10" ht="53.25" customHeight="1">
      <c r="A206" s="5">
        <f t="shared" si="6"/>
        <v>194</v>
      </c>
      <c r="B206" s="15" t="s">
        <v>201</v>
      </c>
      <c r="C206" s="59" t="s">
        <v>785</v>
      </c>
      <c r="D206" s="59" t="s">
        <v>773</v>
      </c>
      <c r="E206" s="59" t="s">
        <v>202</v>
      </c>
      <c r="F206" s="59" t="s">
        <v>675</v>
      </c>
      <c r="G206" s="16">
        <v>1235700</v>
      </c>
      <c r="H206" s="16">
        <v>1235700</v>
      </c>
      <c r="I206" s="16">
        <v>1235700</v>
      </c>
      <c r="J206" s="61">
        <f t="shared" si="7"/>
        <v>100</v>
      </c>
    </row>
    <row r="207" spans="1:10" ht="14.25" customHeight="1">
      <c r="A207" s="5">
        <f t="shared" si="6"/>
        <v>195</v>
      </c>
      <c r="B207" s="15" t="s">
        <v>179</v>
      </c>
      <c r="C207" s="59" t="s">
        <v>785</v>
      </c>
      <c r="D207" s="59" t="s">
        <v>773</v>
      </c>
      <c r="E207" s="59" t="s">
        <v>202</v>
      </c>
      <c r="F207" s="59" t="s">
        <v>180</v>
      </c>
      <c r="G207" s="16">
        <v>1235700</v>
      </c>
      <c r="H207" s="16">
        <v>1235700</v>
      </c>
      <c r="I207" s="16">
        <v>1235700</v>
      </c>
      <c r="J207" s="61">
        <f t="shared" si="7"/>
        <v>100</v>
      </c>
    </row>
    <row r="208" spans="1:10" ht="12.75">
      <c r="A208" s="5">
        <f t="shared" si="6"/>
        <v>196</v>
      </c>
      <c r="B208" s="15" t="s">
        <v>685</v>
      </c>
      <c r="C208" s="59" t="s">
        <v>785</v>
      </c>
      <c r="D208" s="59" t="s">
        <v>773</v>
      </c>
      <c r="E208" s="59" t="s">
        <v>81</v>
      </c>
      <c r="F208" s="59" t="s">
        <v>675</v>
      </c>
      <c r="G208" s="16">
        <v>18045416</v>
      </c>
      <c r="H208" s="16">
        <v>18045416</v>
      </c>
      <c r="I208" s="16">
        <v>15322665</v>
      </c>
      <c r="J208" s="61">
        <f t="shared" si="7"/>
        <v>84.91167507581982</v>
      </c>
    </row>
    <row r="209" spans="1:10" ht="38.25">
      <c r="A209" s="5">
        <f t="shared" si="6"/>
        <v>197</v>
      </c>
      <c r="B209" s="15" t="s">
        <v>689</v>
      </c>
      <c r="C209" s="59" t="s">
        <v>785</v>
      </c>
      <c r="D209" s="59" t="s">
        <v>773</v>
      </c>
      <c r="E209" s="59" t="s">
        <v>690</v>
      </c>
      <c r="F209" s="59" t="s">
        <v>675</v>
      </c>
      <c r="G209" s="16">
        <v>709781</v>
      </c>
      <c r="H209" s="16">
        <v>709781</v>
      </c>
      <c r="I209" s="16">
        <v>709781</v>
      </c>
      <c r="J209" s="61">
        <f t="shared" si="7"/>
        <v>100</v>
      </c>
    </row>
    <row r="210" spans="1:10" ht="15" customHeight="1">
      <c r="A210" s="5">
        <f t="shared" si="6"/>
        <v>198</v>
      </c>
      <c r="B210" s="15" t="s">
        <v>179</v>
      </c>
      <c r="C210" s="59" t="s">
        <v>785</v>
      </c>
      <c r="D210" s="59" t="s">
        <v>773</v>
      </c>
      <c r="E210" s="59" t="s">
        <v>690</v>
      </c>
      <c r="F210" s="59" t="s">
        <v>180</v>
      </c>
      <c r="G210" s="16">
        <v>709781</v>
      </c>
      <c r="H210" s="16">
        <v>709781</v>
      </c>
      <c r="I210" s="16">
        <v>709781</v>
      </c>
      <c r="J210" s="61">
        <f t="shared" si="7"/>
        <v>100</v>
      </c>
    </row>
    <row r="211" spans="1:10" ht="51">
      <c r="A211" s="5">
        <f t="shared" si="6"/>
        <v>199</v>
      </c>
      <c r="B211" s="15" t="s">
        <v>268</v>
      </c>
      <c r="C211" s="59" t="s">
        <v>785</v>
      </c>
      <c r="D211" s="59" t="s">
        <v>773</v>
      </c>
      <c r="E211" s="59" t="s">
        <v>269</v>
      </c>
      <c r="F211" s="59" t="s">
        <v>675</v>
      </c>
      <c r="G211" s="16">
        <v>17335635</v>
      </c>
      <c r="H211" s="16">
        <v>17335635</v>
      </c>
      <c r="I211" s="16">
        <v>14612884</v>
      </c>
      <c r="J211" s="61">
        <f t="shared" si="7"/>
        <v>84.2939067418067</v>
      </c>
    </row>
    <row r="212" spans="1:10" ht="14.25" customHeight="1">
      <c r="A212" s="5">
        <f t="shared" si="6"/>
        <v>200</v>
      </c>
      <c r="B212" s="15" t="s">
        <v>179</v>
      </c>
      <c r="C212" s="59" t="s">
        <v>785</v>
      </c>
      <c r="D212" s="59" t="s">
        <v>773</v>
      </c>
      <c r="E212" s="59" t="s">
        <v>269</v>
      </c>
      <c r="F212" s="59" t="s">
        <v>180</v>
      </c>
      <c r="G212" s="16">
        <v>17335635</v>
      </c>
      <c r="H212" s="16">
        <v>17335635</v>
      </c>
      <c r="I212" s="16">
        <v>14612884</v>
      </c>
      <c r="J212" s="61">
        <f t="shared" si="7"/>
        <v>84.2939067418067</v>
      </c>
    </row>
    <row r="213" spans="1:10" ht="28.5" customHeight="1">
      <c r="A213" s="5">
        <f t="shared" si="6"/>
        <v>201</v>
      </c>
      <c r="B213" s="15" t="s">
        <v>256</v>
      </c>
      <c r="C213" s="59" t="s">
        <v>785</v>
      </c>
      <c r="D213" s="59" t="s">
        <v>773</v>
      </c>
      <c r="E213" s="59" t="s">
        <v>257</v>
      </c>
      <c r="F213" s="59" t="s">
        <v>675</v>
      </c>
      <c r="G213" s="16">
        <v>7187500</v>
      </c>
      <c r="H213" s="16">
        <v>7187500</v>
      </c>
      <c r="I213" s="16">
        <v>6859871</v>
      </c>
      <c r="J213" s="61">
        <f t="shared" si="7"/>
        <v>95.44168347826087</v>
      </c>
    </row>
    <row r="214" spans="1:10" ht="51">
      <c r="A214" s="5">
        <f t="shared" si="6"/>
        <v>202</v>
      </c>
      <c r="B214" s="15" t="s">
        <v>262</v>
      </c>
      <c r="C214" s="59" t="s">
        <v>785</v>
      </c>
      <c r="D214" s="59" t="s">
        <v>773</v>
      </c>
      <c r="E214" s="59" t="s">
        <v>263</v>
      </c>
      <c r="F214" s="59" t="s">
        <v>675</v>
      </c>
      <c r="G214" s="16">
        <v>332200</v>
      </c>
      <c r="H214" s="16">
        <v>332200</v>
      </c>
      <c r="I214" s="16">
        <v>21000</v>
      </c>
      <c r="J214" s="61">
        <f t="shared" si="7"/>
        <v>6.321493076459964</v>
      </c>
    </row>
    <row r="215" spans="1:10" ht="14.25" customHeight="1">
      <c r="A215" s="5">
        <f t="shared" si="6"/>
        <v>203</v>
      </c>
      <c r="B215" s="15" t="s">
        <v>179</v>
      </c>
      <c r="C215" s="59" t="s">
        <v>785</v>
      </c>
      <c r="D215" s="59" t="s">
        <v>773</v>
      </c>
      <c r="E215" s="59" t="s">
        <v>263</v>
      </c>
      <c r="F215" s="59" t="s">
        <v>180</v>
      </c>
      <c r="G215" s="16">
        <v>332200</v>
      </c>
      <c r="H215" s="16">
        <v>332200</v>
      </c>
      <c r="I215" s="16">
        <v>21000</v>
      </c>
      <c r="J215" s="61">
        <f t="shared" si="7"/>
        <v>6.321493076459964</v>
      </c>
    </row>
    <row r="216" spans="1:10" ht="25.5">
      <c r="A216" s="5">
        <f t="shared" si="6"/>
        <v>204</v>
      </c>
      <c r="B216" s="15" t="s">
        <v>258</v>
      </c>
      <c r="C216" s="59" t="s">
        <v>785</v>
      </c>
      <c r="D216" s="59" t="s">
        <v>773</v>
      </c>
      <c r="E216" s="59" t="s">
        <v>259</v>
      </c>
      <c r="F216" s="59" t="s">
        <v>675</v>
      </c>
      <c r="G216" s="16">
        <v>3589200</v>
      </c>
      <c r="H216" s="16">
        <v>3589200</v>
      </c>
      <c r="I216" s="16">
        <v>3589200</v>
      </c>
      <c r="J216" s="61">
        <f t="shared" si="7"/>
        <v>100</v>
      </c>
    </row>
    <row r="217" spans="1:10" ht="17.25" customHeight="1">
      <c r="A217" s="5">
        <f t="shared" si="6"/>
        <v>205</v>
      </c>
      <c r="B217" s="15" t="s">
        <v>179</v>
      </c>
      <c r="C217" s="59" t="s">
        <v>785</v>
      </c>
      <c r="D217" s="59" t="s">
        <v>773</v>
      </c>
      <c r="E217" s="59" t="s">
        <v>259</v>
      </c>
      <c r="F217" s="59" t="s">
        <v>180</v>
      </c>
      <c r="G217" s="16">
        <v>3589200</v>
      </c>
      <c r="H217" s="16">
        <v>3589200</v>
      </c>
      <c r="I217" s="16">
        <v>3589200</v>
      </c>
      <c r="J217" s="61">
        <f t="shared" si="7"/>
        <v>100</v>
      </c>
    </row>
    <row r="218" spans="1:10" ht="38.25">
      <c r="A218" s="5">
        <f t="shared" si="6"/>
        <v>206</v>
      </c>
      <c r="B218" s="15" t="s">
        <v>260</v>
      </c>
      <c r="C218" s="59" t="s">
        <v>785</v>
      </c>
      <c r="D218" s="59" t="s">
        <v>773</v>
      </c>
      <c r="E218" s="59" t="s">
        <v>261</v>
      </c>
      <c r="F218" s="59" t="s">
        <v>675</v>
      </c>
      <c r="G218" s="16">
        <v>3266100</v>
      </c>
      <c r="H218" s="16">
        <v>3266100</v>
      </c>
      <c r="I218" s="16">
        <v>3249671</v>
      </c>
      <c r="J218" s="61">
        <f t="shared" si="7"/>
        <v>99.4969841707235</v>
      </c>
    </row>
    <row r="219" spans="1:10" ht="15.75" customHeight="1">
      <c r="A219" s="5">
        <f t="shared" si="6"/>
        <v>207</v>
      </c>
      <c r="B219" s="15" t="s">
        <v>179</v>
      </c>
      <c r="C219" s="59" t="s">
        <v>785</v>
      </c>
      <c r="D219" s="59" t="s">
        <v>773</v>
      </c>
      <c r="E219" s="59" t="s">
        <v>261</v>
      </c>
      <c r="F219" s="59" t="s">
        <v>180</v>
      </c>
      <c r="G219" s="16">
        <v>3266100</v>
      </c>
      <c r="H219" s="16">
        <v>3266100</v>
      </c>
      <c r="I219" s="16">
        <v>3249671</v>
      </c>
      <c r="J219" s="61">
        <f t="shared" si="7"/>
        <v>99.4969841707235</v>
      </c>
    </row>
    <row r="220" spans="1:10" ht="25.5">
      <c r="A220" s="5">
        <f t="shared" si="6"/>
        <v>208</v>
      </c>
      <c r="B220" s="15" t="s">
        <v>264</v>
      </c>
      <c r="C220" s="59" t="s">
        <v>785</v>
      </c>
      <c r="D220" s="59" t="s">
        <v>773</v>
      </c>
      <c r="E220" s="59" t="s">
        <v>265</v>
      </c>
      <c r="F220" s="59" t="s">
        <v>675</v>
      </c>
      <c r="G220" s="16">
        <v>15615800</v>
      </c>
      <c r="H220" s="16">
        <v>15615800</v>
      </c>
      <c r="I220" s="16">
        <v>7250459.27</v>
      </c>
      <c r="J220" s="61">
        <f t="shared" si="7"/>
        <v>46.4302774753775</v>
      </c>
    </row>
    <row r="221" spans="1:10" ht="38.25">
      <c r="A221" s="5">
        <f t="shared" si="6"/>
        <v>209</v>
      </c>
      <c r="B221" s="15" t="s">
        <v>266</v>
      </c>
      <c r="C221" s="59" t="s">
        <v>785</v>
      </c>
      <c r="D221" s="59" t="s">
        <v>773</v>
      </c>
      <c r="E221" s="59" t="s">
        <v>267</v>
      </c>
      <c r="F221" s="59" t="s">
        <v>675</v>
      </c>
      <c r="G221" s="16">
        <v>15615800</v>
      </c>
      <c r="H221" s="16">
        <v>15615800</v>
      </c>
      <c r="I221" s="16">
        <v>7250459.27</v>
      </c>
      <c r="J221" s="61">
        <f t="shared" si="7"/>
        <v>46.4302774753775</v>
      </c>
    </row>
    <row r="222" spans="1:10" ht="15.75" customHeight="1">
      <c r="A222" s="5">
        <f t="shared" si="6"/>
        <v>210</v>
      </c>
      <c r="B222" s="15" t="s">
        <v>179</v>
      </c>
      <c r="C222" s="59" t="s">
        <v>785</v>
      </c>
      <c r="D222" s="59" t="s">
        <v>773</v>
      </c>
      <c r="E222" s="59" t="s">
        <v>267</v>
      </c>
      <c r="F222" s="59" t="s">
        <v>180</v>
      </c>
      <c r="G222" s="16">
        <v>15615800</v>
      </c>
      <c r="H222" s="16">
        <v>15615800</v>
      </c>
      <c r="I222" s="16">
        <v>7250459.27</v>
      </c>
      <c r="J222" s="61">
        <f t="shared" si="7"/>
        <v>46.4302774753775</v>
      </c>
    </row>
    <row r="223" spans="1:10" ht="25.5">
      <c r="A223" s="5">
        <f t="shared" si="6"/>
        <v>211</v>
      </c>
      <c r="B223" s="15" t="s">
        <v>203</v>
      </c>
      <c r="C223" s="59" t="s">
        <v>785</v>
      </c>
      <c r="D223" s="59" t="s">
        <v>773</v>
      </c>
      <c r="E223" s="59" t="s">
        <v>204</v>
      </c>
      <c r="F223" s="59" t="s">
        <v>675</v>
      </c>
      <c r="G223" s="16">
        <v>807000</v>
      </c>
      <c r="H223" s="16">
        <v>807000</v>
      </c>
      <c r="I223" s="16">
        <v>807000</v>
      </c>
      <c r="J223" s="61">
        <f t="shared" si="7"/>
        <v>100</v>
      </c>
    </row>
    <row r="224" spans="1:10" ht="15.75" customHeight="1">
      <c r="A224" s="5">
        <f t="shared" si="6"/>
        <v>212</v>
      </c>
      <c r="B224" s="15" t="s">
        <v>179</v>
      </c>
      <c r="C224" s="59" t="s">
        <v>785</v>
      </c>
      <c r="D224" s="59" t="s">
        <v>773</v>
      </c>
      <c r="E224" s="59" t="s">
        <v>204</v>
      </c>
      <c r="F224" s="59" t="s">
        <v>180</v>
      </c>
      <c r="G224" s="16">
        <v>807000</v>
      </c>
      <c r="H224" s="16">
        <v>807000</v>
      </c>
      <c r="I224" s="16">
        <v>807000</v>
      </c>
      <c r="J224" s="61">
        <f t="shared" si="7"/>
        <v>100</v>
      </c>
    </row>
    <row r="225" spans="1:10" ht="38.25">
      <c r="A225" s="31">
        <f t="shared" si="6"/>
        <v>213</v>
      </c>
      <c r="B225" s="32" t="s">
        <v>205</v>
      </c>
      <c r="C225" s="33" t="s">
        <v>206</v>
      </c>
      <c r="D225" s="33" t="s">
        <v>673</v>
      </c>
      <c r="E225" s="33" t="s">
        <v>674</v>
      </c>
      <c r="F225" s="33" t="s">
        <v>675</v>
      </c>
      <c r="G225" s="34">
        <f>352242761.78-158000-13540</f>
        <v>352071221.78</v>
      </c>
      <c r="H225" s="34">
        <v>352242761.78</v>
      </c>
      <c r="I225" s="34">
        <f>313372190.46+2269074.24+20447435.11</f>
        <v>336088699.81</v>
      </c>
      <c r="J225" s="34">
        <f t="shared" si="7"/>
        <v>95.4139406901172</v>
      </c>
    </row>
    <row r="226" spans="1:10" ht="12.75">
      <c r="A226" s="45">
        <f t="shared" si="6"/>
        <v>214</v>
      </c>
      <c r="B226" s="54" t="s">
        <v>60</v>
      </c>
      <c r="C226" s="56" t="s">
        <v>206</v>
      </c>
      <c r="D226" s="56" t="s">
        <v>615</v>
      </c>
      <c r="E226" s="56" t="s">
        <v>674</v>
      </c>
      <c r="F226" s="56" t="s">
        <v>675</v>
      </c>
      <c r="G226" s="55">
        <f>352242761.78-158000-13540</f>
        <v>352071221.78</v>
      </c>
      <c r="H226" s="55">
        <v>352242761.78</v>
      </c>
      <c r="I226" s="55">
        <f>313372190.46+20447435.11+2269074.24</f>
        <v>336088699.81</v>
      </c>
      <c r="J226" s="34">
        <f t="shared" si="7"/>
        <v>95.4139406901172</v>
      </c>
    </row>
    <row r="227" spans="1:10" ht="12.75">
      <c r="A227" s="5">
        <f t="shared" si="6"/>
        <v>215</v>
      </c>
      <c r="B227" s="15" t="s">
        <v>207</v>
      </c>
      <c r="C227" s="59" t="s">
        <v>206</v>
      </c>
      <c r="D227" s="59" t="s">
        <v>306</v>
      </c>
      <c r="E227" s="59" t="s">
        <v>674</v>
      </c>
      <c r="F227" s="59" t="s">
        <v>675</v>
      </c>
      <c r="G227" s="16">
        <v>106623515.78</v>
      </c>
      <c r="H227" s="16">
        <v>106623515.78</v>
      </c>
      <c r="I227" s="16">
        <v>98753162.97</v>
      </c>
      <c r="J227" s="61">
        <f t="shared" si="7"/>
        <v>92.61855815537055</v>
      </c>
    </row>
    <row r="228" spans="1:10" ht="63.75">
      <c r="A228" s="5">
        <f t="shared" si="6"/>
        <v>216</v>
      </c>
      <c r="B228" s="15" t="s">
        <v>277</v>
      </c>
      <c r="C228" s="59" t="s">
        <v>206</v>
      </c>
      <c r="D228" s="59" t="s">
        <v>306</v>
      </c>
      <c r="E228" s="59" t="s">
        <v>270</v>
      </c>
      <c r="F228" s="59" t="s">
        <v>675</v>
      </c>
      <c r="G228" s="16">
        <v>1120000</v>
      </c>
      <c r="H228" s="16">
        <v>1120000</v>
      </c>
      <c r="I228" s="16">
        <v>442720.58</v>
      </c>
      <c r="J228" s="61">
        <f t="shared" si="7"/>
        <v>39.528623214285716</v>
      </c>
    </row>
    <row r="229" spans="1:10" ht="12.75">
      <c r="A229" s="5">
        <f t="shared" si="6"/>
        <v>217</v>
      </c>
      <c r="B229" s="15" t="s">
        <v>683</v>
      </c>
      <c r="C229" s="59" t="s">
        <v>206</v>
      </c>
      <c r="D229" s="59" t="s">
        <v>306</v>
      </c>
      <c r="E229" s="59" t="s">
        <v>270</v>
      </c>
      <c r="F229" s="59" t="s">
        <v>616</v>
      </c>
      <c r="G229" s="16">
        <v>1120000</v>
      </c>
      <c r="H229" s="16">
        <v>1120000</v>
      </c>
      <c r="I229" s="16">
        <v>442720.58</v>
      </c>
      <c r="J229" s="61">
        <f t="shared" si="7"/>
        <v>39.528623214285716</v>
      </c>
    </row>
    <row r="230" spans="1:10" ht="25.5">
      <c r="A230" s="5">
        <f t="shared" si="6"/>
        <v>218</v>
      </c>
      <c r="B230" s="15" t="s">
        <v>271</v>
      </c>
      <c r="C230" s="59" t="s">
        <v>206</v>
      </c>
      <c r="D230" s="59" t="s">
        <v>306</v>
      </c>
      <c r="E230" s="59" t="s">
        <v>272</v>
      </c>
      <c r="F230" s="59" t="s">
        <v>675</v>
      </c>
      <c r="G230" s="16">
        <v>2190000</v>
      </c>
      <c r="H230" s="16">
        <v>2190000</v>
      </c>
      <c r="I230" s="16">
        <v>2190000</v>
      </c>
      <c r="J230" s="61">
        <f t="shared" si="7"/>
        <v>100</v>
      </c>
    </row>
    <row r="231" spans="1:10" ht="12.75">
      <c r="A231" s="5">
        <f t="shared" si="6"/>
        <v>219</v>
      </c>
      <c r="B231" s="15" t="s">
        <v>683</v>
      </c>
      <c r="C231" s="59" t="s">
        <v>206</v>
      </c>
      <c r="D231" s="59" t="s">
        <v>306</v>
      </c>
      <c r="E231" s="59" t="s">
        <v>272</v>
      </c>
      <c r="F231" s="59" t="s">
        <v>616</v>
      </c>
      <c r="G231" s="16">
        <v>2190000</v>
      </c>
      <c r="H231" s="16">
        <v>2190000</v>
      </c>
      <c r="I231" s="16">
        <v>2190000</v>
      </c>
      <c r="J231" s="61">
        <f t="shared" si="7"/>
        <v>100</v>
      </c>
    </row>
    <row r="232" spans="1:10" ht="63.75">
      <c r="A232" s="5">
        <f t="shared" si="6"/>
        <v>220</v>
      </c>
      <c r="B232" s="15" t="s">
        <v>208</v>
      </c>
      <c r="C232" s="59" t="s">
        <v>206</v>
      </c>
      <c r="D232" s="59" t="s">
        <v>306</v>
      </c>
      <c r="E232" s="59" t="s">
        <v>209</v>
      </c>
      <c r="F232" s="59" t="s">
        <v>675</v>
      </c>
      <c r="G232" s="16">
        <v>957000</v>
      </c>
      <c r="H232" s="16">
        <v>957000</v>
      </c>
      <c r="I232" s="16">
        <v>957000</v>
      </c>
      <c r="J232" s="61">
        <f t="shared" si="7"/>
        <v>100</v>
      </c>
    </row>
    <row r="233" spans="1:10" ht="12.75">
      <c r="A233" s="5">
        <f t="shared" si="6"/>
        <v>221</v>
      </c>
      <c r="B233" s="15" t="s">
        <v>683</v>
      </c>
      <c r="C233" s="59" t="s">
        <v>206</v>
      </c>
      <c r="D233" s="59" t="s">
        <v>306</v>
      </c>
      <c r="E233" s="59" t="s">
        <v>209</v>
      </c>
      <c r="F233" s="59" t="s">
        <v>616</v>
      </c>
      <c r="G233" s="16">
        <v>957000</v>
      </c>
      <c r="H233" s="16">
        <v>957000</v>
      </c>
      <c r="I233" s="16">
        <v>957000</v>
      </c>
      <c r="J233" s="61">
        <f t="shared" si="7"/>
        <v>100</v>
      </c>
    </row>
    <row r="234" spans="1:10" ht="51">
      <c r="A234" s="5">
        <f t="shared" si="6"/>
        <v>222</v>
      </c>
      <c r="B234" s="15" t="s">
        <v>210</v>
      </c>
      <c r="C234" s="59" t="s">
        <v>206</v>
      </c>
      <c r="D234" s="59" t="s">
        <v>306</v>
      </c>
      <c r="E234" s="59" t="s">
        <v>211</v>
      </c>
      <c r="F234" s="59" t="s">
        <v>675</v>
      </c>
      <c r="G234" s="16">
        <v>214000</v>
      </c>
      <c r="H234" s="16">
        <v>214000</v>
      </c>
      <c r="I234" s="16">
        <v>118114.67</v>
      </c>
      <c r="J234" s="61">
        <f t="shared" si="7"/>
        <v>55.19377102803739</v>
      </c>
    </row>
    <row r="235" spans="1:10" ht="12.75">
      <c r="A235" s="5">
        <f t="shared" si="6"/>
        <v>223</v>
      </c>
      <c r="B235" s="15" t="s">
        <v>683</v>
      </c>
      <c r="C235" s="59" t="s">
        <v>206</v>
      </c>
      <c r="D235" s="59" t="s">
        <v>306</v>
      </c>
      <c r="E235" s="59" t="s">
        <v>211</v>
      </c>
      <c r="F235" s="59" t="s">
        <v>616</v>
      </c>
      <c r="G235" s="16">
        <v>214000</v>
      </c>
      <c r="H235" s="16">
        <v>214000</v>
      </c>
      <c r="I235" s="16">
        <v>118114.67</v>
      </c>
      <c r="J235" s="61">
        <f t="shared" si="7"/>
        <v>55.19377102803739</v>
      </c>
    </row>
    <row r="236" spans="1:10" ht="12.75">
      <c r="A236" s="5">
        <f t="shared" si="6"/>
        <v>224</v>
      </c>
      <c r="B236" s="15" t="s">
        <v>212</v>
      </c>
      <c r="C236" s="59" t="s">
        <v>206</v>
      </c>
      <c r="D236" s="59" t="s">
        <v>306</v>
      </c>
      <c r="E236" s="59" t="s">
        <v>213</v>
      </c>
      <c r="F236" s="59" t="s">
        <v>675</v>
      </c>
      <c r="G236" s="16">
        <v>90063058.41</v>
      </c>
      <c r="H236" s="16">
        <v>90063058.41</v>
      </c>
      <c r="I236" s="16">
        <v>87048698.05</v>
      </c>
      <c r="J236" s="61">
        <f t="shared" si="7"/>
        <v>96.65305574425696</v>
      </c>
    </row>
    <row r="237" spans="1:10" ht="25.5">
      <c r="A237" s="5">
        <f t="shared" si="6"/>
        <v>225</v>
      </c>
      <c r="B237" s="15" t="s">
        <v>682</v>
      </c>
      <c r="C237" s="59" t="s">
        <v>206</v>
      </c>
      <c r="D237" s="59" t="s">
        <v>306</v>
      </c>
      <c r="E237" s="59" t="s">
        <v>214</v>
      </c>
      <c r="F237" s="59" t="s">
        <v>675</v>
      </c>
      <c r="G237" s="16">
        <v>80542058.41</v>
      </c>
      <c r="H237" s="16">
        <v>80542058.41</v>
      </c>
      <c r="I237" s="16">
        <v>77772772.42</v>
      </c>
      <c r="J237" s="61">
        <f t="shared" si="7"/>
        <v>96.56168957601888</v>
      </c>
    </row>
    <row r="238" spans="1:10" ht="12.75">
      <c r="A238" s="5">
        <f t="shared" si="6"/>
        <v>226</v>
      </c>
      <c r="B238" s="15" t="s">
        <v>683</v>
      </c>
      <c r="C238" s="59" t="s">
        <v>206</v>
      </c>
      <c r="D238" s="59" t="s">
        <v>306</v>
      </c>
      <c r="E238" s="59" t="s">
        <v>214</v>
      </c>
      <c r="F238" s="59" t="s">
        <v>616</v>
      </c>
      <c r="G238" s="16">
        <v>80542058.41</v>
      </c>
      <c r="H238" s="16">
        <v>80542058.41</v>
      </c>
      <c r="I238" s="16">
        <v>77772772.42</v>
      </c>
      <c r="J238" s="61">
        <f t="shared" si="7"/>
        <v>96.56168957601888</v>
      </c>
    </row>
    <row r="239" spans="1:10" ht="38.25">
      <c r="A239" s="5">
        <f t="shared" si="6"/>
        <v>227</v>
      </c>
      <c r="B239" s="15" t="s">
        <v>215</v>
      </c>
      <c r="C239" s="59" t="s">
        <v>206</v>
      </c>
      <c r="D239" s="59" t="s">
        <v>306</v>
      </c>
      <c r="E239" s="59" t="s">
        <v>216</v>
      </c>
      <c r="F239" s="59" t="s">
        <v>675</v>
      </c>
      <c r="G239" s="16">
        <v>9521000</v>
      </c>
      <c r="H239" s="16">
        <v>9521000</v>
      </c>
      <c r="I239" s="16">
        <v>9275925.63</v>
      </c>
      <c r="J239" s="61">
        <f t="shared" si="7"/>
        <v>97.42595977313309</v>
      </c>
    </row>
    <row r="240" spans="1:10" ht="12.75">
      <c r="A240" s="5">
        <f t="shared" si="6"/>
        <v>228</v>
      </c>
      <c r="B240" s="15" t="s">
        <v>683</v>
      </c>
      <c r="C240" s="59" t="s">
        <v>206</v>
      </c>
      <c r="D240" s="59" t="s">
        <v>306</v>
      </c>
      <c r="E240" s="59" t="s">
        <v>216</v>
      </c>
      <c r="F240" s="59" t="s">
        <v>616</v>
      </c>
      <c r="G240" s="16">
        <v>9521000</v>
      </c>
      <c r="H240" s="16">
        <v>9521000</v>
      </c>
      <c r="I240" s="16">
        <v>9275925.63</v>
      </c>
      <c r="J240" s="61">
        <f t="shared" si="7"/>
        <v>97.42595977313309</v>
      </c>
    </row>
    <row r="241" spans="1:10" ht="12.75">
      <c r="A241" s="5">
        <f t="shared" si="6"/>
        <v>229</v>
      </c>
      <c r="B241" s="15" t="s">
        <v>685</v>
      </c>
      <c r="C241" s="59" t="s">
        <v>206</v>
      </c>
      <c r="D241" s="59" t="s">
        <v>306</v>
      </c>
      <c r="E241" s="59" t="s">
        <v>81</v>
      </c>
      <c r="F241" s="59" t="s">
        <v>675</v>
      </c>
      <c r="G241" s="16">
        <v>12079457.37</v>
      </c>
      <c r="H241" s="16">
        <v>12079457.37</v>
      </c>
      <c r="I241" s="16">
        <v>7996629.67</v>
      </c>
      <c r="J241" s="61">
        <f t="shared" si="7"/>
        <v>66.20023917514766</v>
      </c>
    </row>
    <row r="242" spans="1:10" ht="38.25">
      <c r="A242" s="5">
        <f t="shared" si="6"/>
        <v>230</v>
      </c>
      <c r="B242" s="15" t="s">
        <v>403</v>
      </c>
      <c r="C242" s="59" t="s">
        <v>206</v>
      </c>
      <c r="D242" s="59" t="s">
        <v>306</v>
      </c>
      <c r="E242" s="59" t="s">
        <v>404</v>
      </c>
      <c r="F242" s="59" t="s">
        <v>675</v>
      </c>
      <c r="G242" s="16">
        <v>1564770</v>
      </c>
      <c r="H242" s="16">
        <v>1564770</v>
      </c>
      <c r="I242" s="16">
        <v>1505747.95</v>
      </c>
      <c r="J242" s="61">
        <f t="shared" si="7"/>
        <v>96.22806866184807</v>
      </c>
    </row>
    <row r="243" spans="1:10" ht="12.75">
      <c r="A243" s="5">
        <f t="shared" si="6"/>
        <v>231</v>
      </c>
      <c r="B243" s="15" t="s">
        <v>686</v>
      </c>
      <c r="C243" s="59" t="s">
        <v>206</v>
      </c>
      <c r="D243" s="59" t="s">
        <v>306</v>
      </c>
      <c r="E243" s="59" t="s">
        <v>404</v>
      </c>
      <c r="F243" s="59" t="s">
        <v>617</v>
      </c>
      <c r="G243" s="16">
        <v>1564770</v>
      </c>
      <c r="H243" s="16">
        <v>1564770</v>
      </c>
      <c r="I243" s="16">
        <v>1505747.95</v>
      </c>
      <c r="J243" s="61">
        <f t="shared" si="7"/>
        <v>96.22806866184807</v>
      </c>
    </row>
    <row r="244" spans="1:10" ht="38.25">
      <c r="A244" s="5">
        <f t="shared" si="6"/>
        <v>232</v>
      </c>
      <c r="B244" s="15" t="s">
        <v>217</v>
      </c>
      <c r="C244" s="59" t="s">
        <v>206</v>
      </c>
      <c r="D244" s="59" t="s">
        <v>306</v>
      </c>
      <c r="E244" s="59" t="s">
        <v>218</v>
      </c>
      <c r="F244" s="59" t="s">
        <v>675</v>
      </c>
      <c r="G244" s="16">
        <v>10514687.37</v>
      </c>
      <c r="H244" s="16">
        <v>10514687.37</v>
      </c>
      <c r="I244" s="16">
        <v>6490881.72</v>
      </c>
      <c r="J244" s="61">
        <f t="shared" si="7"/>
        <v>61.73157119744208</v>
      </c>
    </row>
    <row r="245" spans="1:10" ht="12.75">
      <c r="A245" s="5">
        <f t="shared" si="6"/>
        <v>233</v>
      </c>
      <c r="B245" s="15" t="s">
        <v>686</v>
      </c>
      <c r="C245" s="59" t="s">
        <v>206</v>
      </c>
      <c r="D245" s="59" t="s">
        <v>306</v>
      </c>
      <c r="E245" s="59" t="s">
        <v>218</v>
      </c>
      <c r="F245" s="59" t="s">
        <v>617</v>
      </c>
      <c r="G245" s="16">
        <v>10514687.37</v>
      </c>
      <c r="H245" s="16">
        <v>10514687.37</v>
      </c>
      <c r="I245" s="16">
        <v>6490881.72</v>
      </c>
      <c r="J245" s="61">
        <f t="shared" si="7"/>
        <v>61.73157119744208</v>
      </c>
    </row>
    <row r="246" spans="1:10" ht="12.75">
      <c r="A246" s="5">
        <f t="shared" si="6"/>
        <v>234</v>
      </c>
      <c r="B246" s="15" t="s">
        <v>219</v>
      </c>
      <c r="C246" s="59" t="s">
        <v>206</v>
      </c>
      <c r="D246" s="59" t="s">
        <v>308</v>
      </c>
      <c r="E246" s="59" t="s">
        <v>674</v>
      </c>
      <c r="F246" s="59" t="s">
        <v>675</v>
      </c>
      <c r="G246" s="16">
        <f>229137036.72-158000</f>
        <v>228979036.72</v>
      </c>
      <c r="H246" s="16">
        <v>229137036.72</v>
      </c>
      <c r="I246" s="16">
        <f>198312431.1+2269074.24+20447435.11</f>
        <v>221028940.45</v>
      </c>
      <c r="J246" s="61">
        <f t="shared" si="7"/>
        <v>96.46146411507107</v>
      </c>
    </row>
    <row r="247" spans="1:10" ht="25.5">
      <c r="A247" s="5">
        <f t="shared" si="6"/>
        <v>235</v>
      </c>
      <c r="B247" s="15" t="s">
        <v>220</v>
      </c>
      <c r="C247" s="59" t="s">
        <v>206</v>
      </c>
      <c r="D247" s="59" t="s">
        <v>308</v>
      </c>
      <c r="E247" s="59" t="s">
        <v>221</v>
      </c>
      <c r="F247" s="59" t="s">
        <v>675</v>
      </c>
      <c r="G247" s="16">
        <v>11583000</v>
      </c>
      <c r="H247" s="16">
        <v>11583000</v>
      </c>
      <c r="I247" s="16">
        <v>10855618.35</v>
      </c>
      <c r="J247" s="61">
        <f t="shared" si="7"/>
        <v>93.72026547526548</v>
      </c>
    </row>
    <row r="248" spans="1:10" ht="12.75">
      <c r="A248" s="5">
        <f t="shared" si="6"/>
        <v>236</v>
      </c>
      <c r="B248" s="15" t="s">
        <v>683</v>
      </c>
      <c r="C248" s="59" t="s">
        <v>206</v>
      </c>
      <c r="D248" s="59" t="s">
        <v>308</v>
      </c>
      <c r="E248" s="59" t="s">
        <v>221</v>
      </c>
      <c r="F248" s="59" t="s">
        <v>616</v>
      </c>
      <c r="G248" s="16">
        <v>11583000</v>
      </c>
      <c r="H248" s="16">
        <v>11583000</v>
      </c>
      <c r="I248" s="16">
        <v>10855618.35</v>
      </c>
      <c r="J248" s="61">
        <f t="shared" si="7"/>
        <v>93.72026547526548</v>
      </c>
    </row>
    <row r="249" spans="1:10" ht="25.5">
      <c r="A249" s="5">
        <f t="shared" si="6"/>
        <v>237</v>
      </c>
      <c r="B249" s="15" t="s">
        <v>271</v>
      </c>
      <c r="C249" s="59" t="s">
        <v>206</v>
      </c>
      <c r="D249" s="59" t="s">
        <v>308</v>
      </c>
      <c r="E249" s="59" t="s">
        <v>272</v>
      </c>
      <c r="F249" s="59" t="s">
        <v>675</v>
      </c>
      <c r="G249" s="16">
        <v>3377000</v>
      </c>
      <c r="H249" s="16">
        <v>3377000</v>
      </c>
      <c r="I249" s="16">
        <v>3377000</v>
      </c>
      <c r="J249" s="61">
        <f t="shared" si="7"/>
        <v>100</v>
      </c>
    </row>
    <row r="250" spans="1:10" ht="12.75">
      <c r="A250" s="5">
        <f t="shared" si="6"/>
        <v>238</v>
      </c>
      <c r="B250" s="15" t="s">
        <v>683</v>
      </c>
      <c r="C250" s="59" t="s">
        <v>206</v>
      </c>
      <c r="D250" s="59" t="s">
        <v>308</v>
      </c>
      <c r="E250" s="59" t="s">
        <v>272</v>
      </c>
      <c r="F250" s="59" t="s">
        <v>616</v>
      </c>
      <c r="G250" s="16">
        <v>3377000</v>
      </c>
      <c r="H250" s="16">
        <v>3377000</v>
      </c>
      <c r="I250" s="16">
        <v>3377000</v>
      </c>
      <c r="J250" s="61">
        <f t="shared" si="7"/>
        <v>100</v>
      </c>
    </row>
    <row r="251" spans="1:10" ht="104.25" customHeight="1">
      <c r="A251" s="5">
        <f t="shared" si="6"/>
        <v>239</v>
      </c>
      <c r="B251" s="15" t="s">
        <v>334</v>
      </c>
      <c r="C251" s="59" t="s">
        <v>206</v>
      </c>
      <c r="D251" s="59" t="s">
        <v>308</v>
      </c>
      <c r="E251" s="59" t="s">
        <v>222</v>
      </c>
      <c r="F251" s="59" t="s">
        <v>675</v>
      </c>
      <c r="G251" s="16">
        <v>143817000</v>
      </c>
      <c r="H251" s="16">
        <v>143817000</v>
      </c>
      <c r="I251" s="16">
        <v>143075370.2</v>
      </c>
      <c r="J251" s="61">
        <f t="shared" si="7"/>
        <v>99.48432396726395</v>
      </c>
    </row>
    <row r="252" spans="1:10" ht="12.75">
      <c r="A252" s="5">
        <f t="shared" si="6"/>
        <v>240</v>
      </c>
      <c r="B252" s="15" t="s">
        <v>683</v>
      </c>
      <c r="C252" s="59" t="s">
        <v>206</v>
      </c>
      <c r="D252" s="59" t="s">
        <v>308</v>
      </c>
      <c r="E252" s="59" t="s">
        <v>222</v>
      </c>
      <c r="F252" s="59" t="s">
        <v>616</v>
      </c>
      <c r="G252" s="16">
        <v>143817000</v>
      </c>
      <c r="H252" s="16">
        <v>143817000</v>
      </c>
      <c r="I252" s="16">
        <v>143075370.2</v>
      </c>
      <c r="J252" s="61">
        <f t="shared" si="7"/>
        <v>99.48432396726395</v>
      </c>
    </row>
    <row r="253" spans="1:10" ht="146.25" customHeight="1">
      <c r="A253" s="5">
        <f t="shared" si="6"/>
        <v>241</v>
      </c>
      <c r="B253" s="15" t="s">
        <v>333</v>
      </c>
      <c r="C253" s="59" t="s">
        <v>206</v>
      </c>
      <c r="D253" s="59" t="s">
        <v>308</v>
      </c>
      <c r="E253" s="59" t="s">
        <v>223</v>
      </c>
      <c r="F253" s="59" t="s">
        <v>675</v>
      </c>
      <c r="G253" s="16">
        <v>1342901.68</v>
      </c>
      <c r="H253" s="16">
        <v>1342901.68</v>
      </c>
      <c r="I253" s="16">
        <v>1333889.18</v>
      </c>
      <c r="J253" s="61">
        <f t="shared" si="7"/>
        <v>99.32887864136114</v>
      </c>
    </row>
    <row r="254" spans="1:10" ht="12.75">
      <c r="A254" s="5">
        <f t="shared" si="6"/>
        <v>242</v>
      </c>
      <c r="B254" s="15" t="s">
        <v>683</v>
      </c>
      <c r="C254" s="59" t="s">
        <v>206</v>
      </c>
      <c r="D254" s="59" t="s">
        <v>308</v>
      </c>
      <c r="E254" s="59" t="s">
        <v>223</v>
      </c>
      <c r="F254" s="59" t="s">
        <v>616</v>
      </c>
      <c r="G254" s="16">
        <v>1342901.68</v>
      </c>
      <c r="H254" s="16">
        <v>1342901.68</v>
      </c>
      <c r="I254" s="16">
        <v>1333889.18</v>
      </c>
      <c r="J254" s="61">
        <f t="shared" si="7"/>
        <v>99.32887864136114</v>
      </c>
    </row>
    <row r="255" spans="1:10" ht="105" customHeight="1">
      <c r="A255" s="5">
        <f t="shared" si="6"/>
        <v>243</v>
      </c>
      <c r="B255" s="15" t="s">
        <v>335</v>
      </c>
      <c r="C255" s="59" t="s">
        <v>206</v>
      </c>
      <c r="D255" s="59" t="s">
        <v>308</v>
      </c>
      <c r="E255" s="59" t="s">
        <v>224</v>
      </c>
      <c r="F255" s="59" t="s">
        <v>675</v>
      </c>
      <c r="G255" s="16">
        <v>1187098.32</v>
      </c>
      <c r="H255" s="16">
        <v>1187098.32</v>
      </c>
      <c r="I255" s="16">
        <v>1175700.72</v>
      </c>
      <c r="J255" s="61">
        <f t="shared" si="7"/>
        <v>99.0398773372032</v>
      </c>
    </row>
    <row r="256" spans="1:10" ht="12.75">
      <c r="A256" s="5">
        <f t="shared" si="6"/>
        <v>244</v>
      </c>
      <c r="B256" s="15" t="s">
        <v>683</v>
      </c>
      <c r="C256" s="59" t="s">
        <v>206</v>
      </c>
      <c r="D256" s="59" t="s">
        <v>308</v>
      </c>
      <c r="E256" s="59" t="s">
        <v>224</v>
      </c>
      <c r="F256" s="59" t="s">
        <v>616</v>
      </c>
      <c r="G256" s="16">
        <v>1187098.32</v>
      </c>
      <c r="H256" s="16">
        <v>1187098.32</v>
      </c>
      <c r="I256" s="16">
        <v>1175700.72</v>
      </c>
      <c r="J256" s="61">
        <f t="shared" si="7"/>
        <v>99.0398773372032</v>
      </c>
    </row>
    <row r="257" spans="1:10" ht="12.75">
      <c r="A257" s="5">
        <f t="shared" si="6"/>
        <v>245</v>
      </c>
      <c r="B257" s="15" t="s">
        <v>787</v>
      </c>
      <c r="C257" s="59" t="s">
        <v>206</v>
      </c>
      <c r="D257" s="59" t="s">
        <v>308</v>
      </c>
      <c r="E257" s="59" t="s">
        <v>788</v>
      </c>
      <c r="F257" s="59" t="s">
        <v>675</v>
      </c>
      <c r="G257" s="16">
        <f>G258</f>
        <v>124619</v>
      </c>
      <c r="H257" s="16">
        <v>282619</v>
      </c>
      <c r="I257" s="16">
        <v>282619</v>
      </c>
      <c r="J257" s="61">
        <f t="shared" si="7"/>
        <v>100</v>
      </c>
    </row>
    <row r="258" spans="1:10" ht="12.75">
      <c r="A258" s="5">
        <f t="shared" si="6"/>
        <v>246</v>
      </c>
      <c r="B258" s="15" t="s">
        <v>789</v>
      </c>
      <c r="C258" s="59" t="s">
        <v>206</v>
      </c>
      <c r="D258" s="59" t="s">
        <v>308</v>
      </c>
      <c r="E258" s="59" t="s">
        <v>790</v>
      </c>
      <c r="F258" s="59" t="s">
        <v>675</v>
      </c>
      <c r="G258" s="16">
        <f>G259</f>
        <v>124619</v>
      </c>
      <c r="H258" s="16">
        <v>282619</v>
      </c>
      <c r="I258" s="16">
        <v>282619</v>
      </c>
      <c r="J258" s="61">
        <f t="shared" si="7"/>
        <v>100</v>
      </c>
    </row>
    <row r="259" spans="1:10" ht="12.75">
      <c r="A259" s="5">
        <f t="shared" si="6"/>
        <v>247</v>
      </c>
      <c r="B259" s="15" t="s">
        <v>683</v>
      </c>
      <c r="C259" s="59" t="s">
        <v>206</v>
      </c>
      <c r="D259" s="59" t="s">
        <v>308</v>
      </c>
      <c r="E259" s="59" t="s">
        <v>790</v>
      </c>
      <c r="F259" s="59" t="s">
        <v>616</v>
      </c>
      <c r="G259" s="16">
        <f>282619-158000</f>
        <v>124619</v>
      </c>
      <c r="H259" s="16">
        <v>282619</v>
      </c>
      <c r="I259" s="16">
        <v>282619</v>
      </c>
      <c r="J259" s="61">
        <f t="shared" si="7"/>
        <v>100</v>
      </c>
    </row>
    <row r="260" spans="1:10" ht="25.5">
      <c r="A260" s="5">
        <f t="shared" si="6"/>
        <v>248</v>
      </c>
      <c r="B260" s="15" t="s">
        <v>225</v>
      </c>
      <c r="C260" s="59" t="s">
        <v>206</v>
      </c>
      <c r="D260" s="59" t="s">
        <v>308</v>
      </c>
      <c r="E260" s="59" t="s">
        <v>226</v>
      </c>
      <c r="F260" s="59" t="s">
        <v>675</v>
      </c>
      <c r="G260" s="16">
        <v>28774981.22</v>
      </c>
      <c r="H260" s="16">
        <v>28774981.22</v>
      </c>
      <c r="I260" s="16">
        <v>22732642.93</v>
      </c>
      <c r="J260" s="61">
        <f t="shared" si="7"/>
        <v>79.00141708589446</v>
      </c>
    </row>
    <row r="261" spans="1:10" ht="25.5">
      <c r="A261" s="5">
        <f t="shared" si="6"/>
        <v>249</v>
      </c>
      <c r="B261" s="15" t="s">
        <v>227</v>
      </c>
      <c r="C261" s="59" t="s">
        <v>206</v>
      </c>
      <c r="D261" s="59" t="s">
        <v>308</v>
      </c>
      <c r="E261" s="59" t="s">
        <v>228</v>
      </c>
      <c r="F261" s="59" t="s">
        <v>675</v>
      </c>
      <c r="G261" s="16">
        <v>28038981.22</v>
      </c>
      <c r="H261" s="16">
        <v>28038981.22</v>
      </c>
      <c r="I261" s="16">
        <v>22015461.14</v>
      </c>
      <c r="J261" s="61">
        <f t="shared" si="7"/>
        <v>78.51733615876361</v>
      </c>
    </row>
    <row r="262" spans="1:10" ht="12.75">
      <c r="A262" s="5">
        <f t="shared" si="6"/>
        <v>250</v>
      </c>
      <c r="B262" s="15" t="s">
        <v>683</v>
      </c>
      <c r="C262" s="59" t="s">
        <v>206</v>
      </c>
      <c r="D262" s="59" t="s">
        <v>308</v>
      </c>
      <c r="E262" s="59" t="s">
        <v>228</v>
      </c>
      <c r="F262" s="59" t="s">
        <v>616</v>
      </c>
      <c r="G262" s="16">
        <v>28038981.22</v>
      </c>
      <c r="H262" s="16">
        <v>28038981.22</v>
      </c>
      <c r="I262" s="16">
        <v>22015461.14</v>
      </c>
      <c r="J262" s="61">
        <f t="shared" si="7"/>
        <v>78.51733615876361</v>
      </c>
    </row>
    <row r="263" spans="1:10" ht="38.25">
      <c r="A263" s="5">
        <f t="shared" si="6"/>
        <v>251</v>
      </c>
      <c r="B263" s="15" t="s">
        <v>215</v>
      </c>
      <c r="C263" s="59" t="s">
        <v>206</v>
      </c>
      <c r="D263" s="59" t="s">
        <v>308</v>
      </c>
      <c r="E263" s="59" t="s">
        <v>229</v>
      </c>
      <c r="F263" s="59" t="s">
        <v>675</v>
      </c>
      <c r="G263" s="16">
        <v>736000</v>
      </c>
      <c r="H263" s="16">
        <v>736000</v>
      </c>
      <c r="I263" s="16">
        <v>717181.79</v>
      </c>
      <c r="J263" s="61">
        <f t="shared" si="7"/>
        <v>97.44317798913043</v>
      </c>
    </row>
    <row r="264" spans="1:10" ht="12.75">
      <c r="A264" s="5">
        <f aca="true" t="shared" si="8" ref="A264:A325">1+A263</f>
        <v>252</v>
      </c>
      <c r="B264" s="15" t="s">
        <v>683</v>
      </c>
      <c r="C264" s="59" t="s">
        <v>206</v>
      </c>
      <c r="D264" s="59" t="s">
        <v>308</v>
      </c>
      <c r="E264" s="59" t="s">
        <v>229</v>
      </c>
      <c r="F264" s="59" t="s">
        <v>616</v>
      </c>
      <c r="G264" s="16">
        <v>736000</v>
      </c>
      <c r="H264" s="16">
        <v>736000</v>
      </c>
      <c r="I264" s="16">
        <v>717181.79</v>
      </c>
      <c r="J264" s="61">
        <f aca="true" t="shared" si="9" ref="J264:J325">I264/H264*100</f>
        <v>97.44317798913043</v>
      </c>
    </row>
    <row r="265" spans="1:10" ht="12.75">
      <c r="A265" s="5">
        <f t="shared" si="8"/>
        <v>253</v>
      </c>
      <c r="B265" s="15" t="s">
        <v>230</v>
      </c>
      <c r="C265" s="59" t="s">
        <v>206</v>
      </c>
      <c r="D265" s="59" t="s">
        <v>308</v>
      </c>
      <c r="E265" s="59" t="s">
        <v>231</v>
      </c>
      <c r="F265" s="59" t="s">
        <v>675</v>
      </c>
      <c r="G265" s="16">
        <v>20447600</v>
      </c>
      <c r="H265" s="16">
        <v>20447600</v>
      </c>
      <c r="I265" s="16">
        <f>I266</f>
        <v>20447435.11</v>
      </c>
      <c r="J265" s="61">
        <f t="shared" si="9"/>
        <v>99.99919359729259</v>
      </c>
    </row>
    <row r="266" spans="1:10" ht="25.5">
      <c r="A266" s="5">
        <f t="shared" si="8"/>
        <v>254</v>
      </c>
      <c r="B266" s="15" t="s">
        <v>232</v>
      </c>
      <c r="C266" s="59" t="s">
        <v>206</v>
      </c>
      <c r="D266" s="59" t="s">
        <v>308</v>
      </c>
      <c r="E266" s="59" t="s">
        <v>233</v>
      </c>
      <c r="F266" s="59" t="s">
        <v>675</v>
      </c>
      <c r="G266" s="16">
        <v>20447600</v>
      </c>
      <c r="H266" s="16">
        <v>20447600</v>
      </c>
      <c r="I266" s="16">
        <f>I267</f>
        <v>20447435.11</v>
      </c>
      <c r="J266" s="61">
        <f t="shared" si="9"/>
        <v>99.99919359729259</v>
      </c>
    </row>
    <row r="267" spans="1:10" ht="12.75">
      <c r="A267" s="5">
        <f t="shared" si="8"/>
        <v>255</v>
      </c>
      <c r="B267" s="15" t="s">
        <v>683</v>
      </c>
      <c r="C267" s="59" t="s">
        <v>206</v>
      </c>
      <c r="D267" s="59" t="s">
        <v>308</v>
      </c>
      <c r="E267" s="59" t="s">
        <v>233</v>
      </c>
      <c r="F267" s="59" t="s">
        <v>616</v>
      </c>
      <c r="G267" s="16">
        <v>20447600</v>
      </c>
      <c r="H267" s="16">
        <v>20447600</v>
      </c>
      <c r="I267" s="16">
        <v>20447435.11</v>
      </c>
      <c r="J267" s="61">
        <f t="shared" si="9"/>
        <v>99.99919359729259</v>
      </c>
    </row>
    <row r="268" spans="1:10" ht="12.75">
      <c r="A268" s="5">
        <f t="shared" si="8"/>
        <v>256</v>
      </c>
      <c r="B268" s="15" t="s">
        <v>234</v>
      </c>
      <c r="C268" s="59" t="s">
        <v>206</v>
      </c>
      <c r="D268" s="59" t="s">
        <v>308</v>
      </c>
      <c r="E268" s="59" t="s">
        <v>235</v>
      </c>
      <c r="F268" s="59" t="s">
        <v>675</v>
      </c>
      <c r="G268" s="16">
        <v>2595300</v>
      </c>
      <c r="H268" s="16">
        <v>2595300</v>
      </c>
      <c r="I268" s="16">
        <f>I269</f>
        <v>2269074.24</v>
      </c>
      <c r="J268" s="61">
        <f t="shared" si="9"/>
        <v>87.43013293260896</v>
      </c>
    </row>
    <row r="269" spans="1:10" ht="25.5">
      <c r="A269" s="5">
        <f t="shared" si="8"/>
        <v>257</v>
      </c>
      <c r="B269" s="15" t="s">
        <v>236</v>
      </c>
      <c r="C269" s="59" t="s">
        <v>206</v>
      </c>
      <c r="D269" s="59" t="s">
        <v>308</v>
      </c>
      <c r="E269" s="59" t="s">
        <v>237</v>
      </c>
      <c r="F269" s="59" t="s">
        <v>675</v>
      </c>
      <c r="G269" s="16">
        <v>2595300</v>
      </c>
      <c r="H269" s="16">
        <v>2595300</v>
      </c>
      <c r="I269" s="16">
        <f>I270</f>
        <v>2269074.24</v>
      </c>
      <c r="J269" s="61">
        <f t="shared" si="9"/>
        <v>87.43013293260896</v>
      </c>
    </row>
    <row r="270" spans="1:10" ht="12.75">
      <c r="A270" s="5">
        <f t="shared" si="8"/>
        <v>258</v>
      </c>
      <c r="B270" s="15" t="s">
        <v>683</v>
      </c>
      <c r="C270" s="59" t="s">
        <v>206</v>
      </c>
      <c r="D270" s="59" t="s">
        <v>308</v>
      </c>
      <c r="E270" s="59" t="s">
        <v>237</v>
      </c>
      <c r="F270" s="59" t="s">
        <v>616</v>
      </c>
      <c r="G270" s="16">
        <v>2595300</v>
      </c>
      <c r="H270" s="16">
        <v>2595300</v>
      </c>
      <c r="I270" s="16">
        <v>2269074.24</v>
      </c>
      <c r="J270" s="61">
        <f t="shared" si="9"/>
        <v>87.43013293260896</v>
      </c>
    </row>
    <row r="271" spans="1:10" ht="12.75">
      <c r="A271" s="5">
        <f t="shared" si="8"/>
        <v>259</v>
      </c>
      <c r="B271" s="15" t="s">
        <v>685</v>
      </c>
      <c r="C271" s="59" t="s">
        <v>206</v>
      </c>
      <c r="D271" s="59" t="s">
        <v>308</v>
      </c>
      <c r="E271" s="59" t="s">
        <v>81</v>
      </c>
      <c r="F271" s="59" t="s">
        <v>675</v>
      </c>
      <c r="G271" s="16">
        <v>9535746.5</v>
      </c>
      <c r="H271" s="16">
        <v>9535746.5</v>
      </c>
      <c r="I271" s="16">
        <v>9342579.57</v>
      </c>
      <c r="J271" s="61">
        <f t="shared" si="9"/>
        <v>97.97428622919034</v>
      </c>
    </row>
    <row r="272" spans="1:10" ht="38.25">
      <c r="A272" s="5">
        <f t="shared" si="8"/>
        <v>260</v>
      </c>
      <c r="B272" s="15" t="s">
        <v>403</v>
      </c>
      <c r="C272" s="59" t="s">
        <v>206</v>
      </c>
      <c r="D272" s="59" t="s">
        <v>308</v>
      </c>
      <c r="E272" s="59" t="s">
        <v>404</v>
      </c>
      <c r="F272" s="59" t="s">
        <v>675</v>
      </c>
      <c r="G272" s="16">
        <v>554400</v>
      </c>
      <c r="H272" s="16">
        <v>554400</v>
      </c>
      <c r="I272" s="16">
        <v>545548</v>
      </c>
      <c r="J272" s="61">
        <f t="shared" si="9"/>
        <v>98.4033189033189</v>
      </c>
    </row>
    <row r="273" spans="1:10" ht="12.75">
      <c r="A273" s="5">
        <f t="shared" si="8"/>
        <v>261</v>
      </c>
      <c r="B273" s="15" t="s">
        <v>686</v>
      </c>
      <c r="C273" s="59" t="s">
        <v>206</v>
      </c>
      <c r="D273" s="59" t="s">
        <v>308</v>
      </c>
      <c r="E273" s="59" t="s">
        <v>404</v>
      </c>
      <c r="F273" s="59" t="s">
        <v>617</v>
      </c>
      <c r="G273" s="16">
        <v>554400</v>
      </c>
      <c r="H273" s="16">
        <v>554400</v>
      </c>
      <c r="I273" s="16">
        <v>545548</v>
      </c>
      <c r="J273" s="61">
        <f t="shared" si="9"/>
        <v>98.4033189033189</v>
      </c>
    </row>
    <row r="274" spans="1:10" ht="38.25">
      <c r="A274" s="5">
        <f t="shared" si="8"/>
        <v>262</v>
      </c>
      <c r="B274" s="15" t="s">
        <v>238</v>
      </c>
      <c r="C274" s="59" t="s">
        <v>206</v>
      </c>
      <c r="D274" s="59" t="s">
        <v>308</v>
      </c>
      <c r="E274" s="59" t="s">
        <v>239</v>
      </c>
      <c r="F274" s="59" t="s">
        <v>675</v>
      </c>
      <c r="G274" s="16">
        <v>8981346.5</v>
      </c>
      <c r="H274" s="16">
        <v>8981346.5</v>
      </c>
      <c r="I274" s="16">
        <v>8797031.57</v>
      </c>
      <c r="J274" s="61">
        <f t="shared" si="9"/>
        <v>97.94780292687739</v>
      </c>
    </row>
    <row r="275" spans="1:10" ht="12.75">
      <c r="A275" s="5">
        <f t="shared" si="8"/>
        <v>263</v>
      </c>
      <c r="B275" s="15" t="s">
        <v>686</v>
      </c>
      <c r="C275" s="59" t="s">
        <v>206</v>
      </c>
      <c r="D275" s="59" t="s">
        <v>308</v>
      </c>
      <c r="E275" s="59" t="s">
        <v>239</v>
      </c>
      <c r="F275" s="59" t="s">
        <v>617</v>
      </c>
      <c r="G275" s="16">
        <v>8981346.5</v>
      </c>
      <c r="H275" s="16">
        <v>8981346.5</v>
      </c>
      <c r="I275" s="16">
        <v>8797031.57</v>
      </c>
      <c r="J275" s="61">
        <f t="shared" si="9"/>
        <v>97.94780292687739</v>
      </c>
    </row>
    <row r="276" spans="1:10" ht="38.25">
      <c r="A276" s="5">
        <f t="shared" si="8"/>
        <v>264</v>
      </c>
      <c r="B276" s="15" t="s">
        <v>240</v>
      </c>
      <c r="C276" s="59" t="s">
        <v>206</v>
      </c>
      <c r="D276" s="59" t="s">
        <v>308</v>
      </c>
      <c r="E276" s="59" t="s">
        <v>241</v>
      </c>
      <c r="F276" s="59" t="s">
        <v>675</v>
      </c>
      <c r="G276" s="16">
        <v>6193790</v>
      </c>
      <c r="H276" s="16">
        <v>6193790</v>
      </c>
      <c r="I276" s="16">
        <v>6137011.15</v>
      </c>
      <c r="J276" s="61">
        <f t="shared" si="9"/>
        <v>99.08329391212813</v>
      </c>
    </row>
    <row r="277" spans="1:10" ht="63.75">
      <c r="A277" s="5">
        <f t="shared" si="8"/>
        <v>265</v>
      </c>
      <c r="B277" s="15" t="s">
        <v>242</v>
      </c>
      <c r="C277" s="59" t="s">
        <v>206</v>
      </c>
      <c r="D277" s="59" t="s">
        <v>308</v>
      </c>
      <c r="E277" s="59" t="s">
        <v>243</v>
      </c>
      <c r="F277" s="59" t="s">
        <v>675</v>
      </c>
      <c r="G277" s="16">
        <v>5356290</v>
      </c>
      <c r="H277" s="16">
        <v>5356290</v>
      </c>
      <c r="I277" s="16">
        <v>5355191.15</v>
      </c>
      <c r="J277" s="61">
        <f t="shared" si="9"/>
        <v>99.97948486732422</v>
      </c>
    </row>
    <row r="278" spans="1:10" ht="12.75">
      <c r="A278" s="5">
        <f t="shared" si="8"/>
        <v>266</v>
      </c>
      <c r="B278" s="15" t="s">
        <v>686</v>
      </c>
      <c r="C278" s="59" t="s">
        <v>206</v>
      </c>
      <c r="D278" s="59" t="s">
        <v>308</v>
      </c>
      <c r="E278" s="59" t="s">
        <v>243</v>
      </c>
      <c r="F278" s="59" t="s">
        <v>617</v>
      </c>
      <c r="G278" s="16">
        <v>5356290</v>
      </c>
      <c r="H278" s="16">
        <v>5356290</v>
      </c>
      <c r="I278" s="16">
        <v>5355191.15</v>
      </c>
      <c r="J278" s="61">
        <f t="shared" si="9"/>
        <v>99.97948486732422</v>
      </c>
    </row>
    <row r="279" spans="1:10" ht="51">
      <c r="A279" s="5">
        <f t="shared" si="8"/>
        <v>267</v>
      </c>
      <c r="B279" s="15" t="s">
        <v>244</v>
      </c>
      <c r="C279" s="59" t="s">
        <v>206</v>
      </c>
      <c r="D279" s="59" t="s">
        <v>308</v>
      </c>
      <c r="E279" s="59" t="s">
        <v>245</v>
      </c>
      <c r="F279" s="59" t="s">
        <v>675</v>
      </c>
      <c r="G279" s="16">
        <v>837500</v>
      </c>
      <c r="H279" s="16">
        <v>837500</v>
      </c>
      <c r="I279" s="16">
        <v>781820</v>
      </c>
      <c r="J279" s="61">
        <f t="shared" si="9"/>
        <v>93.35164179104478</v>
      </c>
    </row>
    <row r="280" spans="1:10" ht="12.75">
      <c r="A280" s="5">
        <f t="shared" si="8"/>
        <v>268</v>
      </c>
      <c r="B280" s="15" t="s">
        <v>686</v>
      </c>
      <c r="C280" s="59" t="s">
        <v>206</v>
      </c>
      <c r="D280" s="59" t="s">
        <v>308</v>
      </c>
      <c r="E280" s="59" t="s">
        <v>245</v>
      </c>
      <c r="F280" s="59" t="s">
        <v>617</v>
      </c>
      <c r="G280" s="16">
        <v>837500</v>
      </c>
      <c r="H280" s="16">
        <v>837500</v>
      </c>
      <c r="I280" s="16">
        <v>781820</v>
      </c>
      <c r="J280" s="61">
        <f t="shared" si="9"/>
        <v>93.35164179104478</v>
      </c>
    </row>
    <row r="281" spans="1:10" ht="12.75">
      <c r="A281" s="5">
        <f t="shared" si="8"/>
        <v>269</v>
      </c>
      <c r="B281" s="15" t="s">
        <v>61</v>
      </c>
      <c r="C281" s="59" t="s">
        <v>206</v>
      </c>
      <c r="D281" s="59" t="s">
        <v>619</v>
      </c>
      <c r="E281" s="59" t="s">
        <v>674</v>
      </c>
      <c r="F281" s="59" t="s">
        <v>675</v>
      </c>
      <c r="G281" s="16">
        <v>11679214.28</v>
      </c>
      <c r="H281" s="16">
        <v>11679214.28</v>
      </c>
      <c r="I281" s="16">
        <v>11634149.5</v>
      </c>
      <c r="J281" s="61">
        <f t="shared" si="9"/>
        <v>99.61414544746242</v>
      </c>
    </row>
    <row r="282" spans="1:10" ht="25.5">
      <c r="A282" s="5">
        <f t="shared" si="8"/>
        <v>270</v>
      </c>
      <c r="B282" s="15" t="s">
        <v>246</v>
      </c>
      <c r="C282" s="59" t="s">
        <v>206</v>
      </c>
      <c r="D282" s="59" t="s">
        <v>619</v>
      </c>
      <c r="E282" s="59" t="s">
        <v>247</v>
      </c>
      <c r="F282" s="59" t="s">
        <v>675</v>
      </c>
      <c r="G282" s="16">
        <v>6868000</v>
      </c>
      <c r="H282" s="16">
        <v>6868000</v>
      </c>
      <c r="I282" s="16">
        <v>6868000</v>
      </c>
      <c r="J282" s="61">
        <f t="shared" si="9"/>
        <v>100</v>
      </c>
    </row>
    <row r="283" spans="1:10" ht="12.75">
      <c r="A283" s="5">
        <f t="shared" si="8"/>
        <v>271</v>
      </c>
      <c r="B283" s="15" t="s">
        <v>248</v>
      </c>
      <c r="C283" s="59" t="s">
        <v>206</v>
      </c>
      <c r="D283" s="59" t="s">
        <v>619</v>
      </c>
      <c r="E283" s="59" t="s">
        <v>249</v>
      </c>
      <c r="F283" s="59" t="s">
        <v>675</v>
      </c>
      <c r="G283" s="16">
        <v>6868000</v>
      </c>
      <c r="H283" s="16">
        <v>6868000</v>
      </c>
      <c r="I283" s="16">
        <v>6868000</v>
      </c>
      <c r="J283" s="61">
        <f t="shared" si="9"/>
        <v>100</v>
      </c>
    </row>
    <row r="284" spans="1:10" ht="12.75">
      <c r="A284" s="5">
        <f t="shared" si="8"/>
        <v>272</v>
      </c>
      <c r="B284" s="15" t="s">
        <v>683</v>
      </c>
      <c r="C284" s="59" t="s">
        <v>206</v>
      </c>
      <c r="D284" s="59" t="s">
        <v>619</v>
      </c>
      <c r="E284" s="59" t="s">
        <v>249</v>
      </c>
      <c r="F284" s="59" t="s">
        <v>616</v>
      </c>
      <c r="G284" s="16">
        <v>6868000</v>
      </c>
      <c r="H284" s="16">
        <v>6868000</v>
      </c>
      <c r="I284" s="16">
        <v>6868000</v>
      </c>
      <c r="J284" s="61">
        <f t="shared" si="9"/>
        <v>100</v>
      </c>
    </row>
    <row r="285" spans="1:10" ht="12.75">
      <c r="A285" s="5">
        <f t="shared" si="8"/>
        <v>273</v>
      </c>
      <c r="B285" s="15" t="s">
        <v>685</v>
      </c>
      <c r="C285" s="59" t="s">
        <v>206</v>
      </c>
      <c r="D285" s="59" t="s">
        <v>619</v>
      </c>
      <c r="E285" s="59" t="s">
        <v>81</v>
      </c>
      <c r="F285" s="59" t="s">
        <v>675</v>
      </c>
      <c r="G285" s="16">
        <v>4811214.28</v>
      </c>
      <c r="H285" s="16">
        <v>4811214.28</v>
      </c>
      <c r="I285" s="16">
        <v>4766149.5</v>
      </c>
      <c r="J285" s="61">
        <f t="shared" si="9"/>
        <v>99.06333874615953</v>
      </c>
    </row>
    <row r="286" spans="1:10" ht="38.25">
      <c r="A286" s="5">
        <f t="shared" si="8"/>
        <v>274</v>
      </c>
      <c r="B286" s="15" t="s">
        <v>435</v>
      </c>
      <c r="C286" s="59" t="s">
        <v>206</v>
      </c>
      <c r="D286" s="59" t="s">
        <v>619</v>
      </c>
      <c r="E286" s="59" t="s">
        <v>436</v>
      </c>
      <c r="F286" s="59" t="s">
        <v>675</v>
      </c>
      <c r="G286" s="16">
        <v>4811214.28</v>
      </c>
      <c r="H286" s="16">
        <v>4811214.28</v>
      </c>
      <c r="I286" s="16">
        <v>4766149.5</v>
      </c>
      <c r="J286" s="61">
        <f t="shared" si="9"/>
        <v>99.06333874615953</v>
      </c>
    </row>
    <row r="287" spans="1:10" ht="12.75">
      <c r="A287" s="5">
        <f t="shared" si="8"/>
        <v>275</v>
      </c>
      <c r="B287" s="15" t="s">
        <v>686</v>
      </c>
      <c r="C287" s="59" t="s">
        <v>206</v>
      </c>
      <c r="D287" s="59" t="s">
        <v>619</v>
      </c>
      <c r="E287" s="59" t="s">
        <v>436</v>
      </c>
      <c r="F287" s="59" t="s">
        <v>617</v>
      </c>
      <c r="G287" s="16">
        <v>4811214.28</v>
      </c>
      <c r="H287" s="16">
        <v>4811214.28</v>
      </c>
      <c r="I287" s="16">
        <v>4766149.5</v>
      </c>
      <c r="J287" s="61">
        <f t="shared" si="9"/>
        <v>99.06333874615953</v>
      </c>
    </row>
    <row r="288" spans="1:10" ht="12.75">
      <c r="A288" s="5">
        <f t="shared" si="8"/>
        <v>276</v>
      </c>
      <c r="B288" s="15" t="s">
        <v>250</v>
      </c>
      <c r="C288" s="59" t="s">
        <v>206</v>
      </c>
      <c r="D288" s="59" t="s">
        <v>310</v>
      </c>
      <c r="E288" s="59" t="s">
        <v>674</v>
      </c>
      <c r="F288" s="59" t="s">
        <v>675</v>
      </c>
      <c r="G288" s="16">
        <f>4802995-13540</f>
        <v>4789455</v>
      </c>
      <c r="H288" s="16">
        <v>4802995</v>
      </c>
      <c r="I288" s="16">
        <v>4672446.89</v>
      </c>
      <c r="J288" s="61">
        <f t="shared" si="9"/>
        <v>97.28194366223575</v>
      </c>
    </row>
    <row r="289" spans="1:10" ht="12.75">
      <c r="A289" s="5">
        <f t="shared" si="8"/>
        <v>277</v>
      </c>
      <c r="B289" s="15" t="s">
        <v>787</v>
      </c>
      <c r="C289" s="59" t="s">
        <v>206</v>
      </c>
      <c r="D289" s="59" t="s">
        <v>310</v>
      </c>
      <c r="E289" s="59" t="s">
        <v>788</v>
      </c>
      <c r="F289" s="59" t="s">
        <v>675</v>
      </c>
      <c r="G289" s="16">
        <v>0</v>
      </c>
      <c r="H289" s="16">
        <v>13540</v>
      </c>
      <c r="I289" s="16">
        <v>13540</v>
      </c>
      <c r="J289" s="61">
        <f t="shared" si="9"/>
        <v>100</v>
      </c>
    </row>
    <row r="290" spans="1:10" ht="12.75">
      <c r="A290" s="5">
        <f t="shared" si="8"/>
        <v>278</v>
      </c>
      <c r="B290" s="15" t="s">
        <v>789</v>
      </c>
      <c r="C290" s="59" t="s">
        <v>206</v>
      </c>
      <c r="D290" s="59" t="s">
        <v>310</v>
      </c>
      <c r="E290" s="59" t="s">
        <v>790</v>
      </c>
      <c r="F290" s="59" t="s">
        <v>675</v>
      </c>
      <c r="G290" s="16">
        <v>0</v>
      </c>
      <c r="H290" s="16">
        <v>13540</v>
      </c>
      <c r="I290" s="16">
        <v>13540</v>
      </c>
      <c r="J290" s="61">
        <f t="shared" si="9"/>
        <v>100</v>
      </c>
    </row>
    <row r="291" spans="1:10" ht="12.75">
      <c r="A291" s="5">
        <f t="shared" si="8"/>
        <v>279</v>
      </c>
      <c r="B291" s="15" t="s">
        <v>683</v>
      </c>
      <c r="C291" s="59" t="s">
        <v>206</v>
      </c>
      <c r="D291" s="59" t="s">
        <v>310</v>
      </c>
      <c r="E291" s="59" t="s">
        <v>790</v>
      </c>
      <c r="F291" s="59" t="s">
        <v>616</v>
      </c>
      <c r="G291" s="16">
        <v>0</v>
      </c>
      <c r="H291" s="16">
        <v>13540</v>
      </c>
      <c r="I291" s="16">
        <v>13540</v>
      </c>
      <c r="J291" s="61">
        <f t="shared" si="9"/>
        <v>100</v>
      </c>
    </row>
    <row r="292" spans="1:10" ht="51">
      <c r="A292" s="5">
        <f t="shared" si="8"/>
        <v>280</v>
      </c>
      <c r="B292" s="15" t="s">
        <v>251</v>
      </c>
      <c r="C292" s="59" t="s">
        <v>206</v>
      </c>
      <c r="D292" s="59" t="s">
        <v>310</v>
      </c>
      <c r="E292" s="59" t="s">
        <v>252</v>
      </c>
      <c r="F292" s="59" t="s">
        <v>675</v>
      </c>
      <c r="G292" s="16">
        <v>4789455</v>
      </c>
      <c r="H292" s="16">
        <v>4789455</v>
      </c>
      <c r="I292" s="16">
        <v>4658906.89</v>
      </c>
      <c r="J292" s="61">
        <f t="shared" si="9"/>
        <v>97.27425959738633</v>
      </c>
    </row>
    <row r="293" spans="1:10" ht="25.5">
      <c r="A293" s="5">
        <f t="shared" si="8"/>
        <v>281</v>
      </c>
      <c r="B293" s="15" t="s">
        <v>682</v>
      </c>
      <c r="C293" s="59" t="s">
        <v>206</v>
      </c>
      <c r="D293" s="59" t="s">
        <v>310</v>
      </c>
      <c r="E293" s="59" t="s">
        <v>253</v>
      </c>
      <c r="F293" s="59" t="s">
        <v>675</v>
      </c>
      <c r="G293" s="16">
        <v>4789455</v>
      </c>
      <c r="H293" s="16">
        <v>4789455</v>
      </c>
      <c r="I293" s="16">
        <v>4658906.89</v>
      </c>
      <c r="J293" s="61">
        <f t="shared" si="9"/>
        <v>97.27425959738633</v>
      </c>
    </row>
    <row r="294" spans="1:10" ht="12.75">
      <c r="A294" s="5">
        <f t="shared" si="8"/>
        <v>282</v>
      </c>
      <c r="B294" s="15" t="s">
        <v>683</v>
      </c>
      <c r="C294" s="59" t="s">
        <v>206</v>
      </c>
      <c r="D294" s="59" t="s">
        <v>310</v>
      </c>
      <c r="E294" s="59" t="s">
        <v>253</v>
      </c>
      <c r="F294" s="59" t="s">
        <v>616</v>
      </c>
      <c r="G294" s="16">
        <v>4789455</v>
      </c>
      <c r="H294" s="16">
        <v>4789455</v>
      </c>
      <c r="I294" s="16">
        <v>4658906.89</v>
      </c>
      <c r="J294" s="61">
        <f t="shared" si="9"/>
        <v>97.27425959738633</v>
      </c>
    </row>
    <row r="295" spans="1:10" ht="38.25">
      <c r="A295" s="31">
        <f t="shared" si="8"/>
        <v>283</v>
      </c>
      <c r="B295" s="32" t="s">
        <v>254</v>
      </c>
      <c r="C295" s="33" t="s">
        <v>255</v>
      </c>
      <c r="D295" s="33" t="s">
        <v>673</v>
      </c>
      <c r="E295" s="33" t="s">
        <v>674</v>
      </c>
      <c r="F295" s="33" t="s">
        <v>675</v>
      </c>
      <c r="G295" s="34">
        <v>46660053.67</v>
      </c>
      <c r="H295" s="34">
        <v>46660053.67</v>
      </c>
      <c r="I295" s="34">
        <f>46018915.57+69000+50000+12000</f>
        <v>46149915.57</v>
      </c>
      <c r="J295" s="34">
        <f t="shared" si="9"/>
        <v>98.90669199909645</v>
      </c>
    </row>
    <row r="296" spans="1:10" ht="12.75">
      <c r="A296" s="45">
        <f t="shared" si="8"/>
        <v>284</v>
      </c>
      <c r="B296" s="54" t="s">
        <v>60</v>
      </c>
      <c r="C296" s="56" t="s">
        <v>255</v>
      </c>
      <c r="D296" s="56" t="s">
        <v>615</v>
      </c>
      <c r="E296" s="56" t="s">
        <v>674</v>
      </c>
      <c r="F296" s="56" t="s">
        <v>675</v>
      </c>
      <c r="G296" s="55">
        <v>25588802.82</v>
      </c>
      <c r="H296" s="55">
        <v>25588802.82</v>
      </c>
      <c r="I296" s="55">
        <v>25528830.2</v>
      </c>
      <c r="J296" s="34">
        <f t="shared" si="9"/>
        <v>99.76562944182318</v>
      </c>
    </row>
    <row r="297" spans="1:10" ht="12.75">
      <c r="A297" s="5">
        <f t="shared" si="8"/>
        <v>285</v>
      </c>
      <c r="B297" s="15" t="s">
        <v>219</v>
      </c>
      <c r="C297" s="59" t="s">
        <v>255</v>
      </c>
      <c r="D297" s="59" t="s">
        <v>308</v>
      </c>
      <c r="E297" s="59" t="s">
        <v>674</v>
      </c>
      <c r="F297" s="59" t="s">
        <v>675</v>
      </c>
      <c r="G297" s="16">
        <v>24907811.47</v>
      </c>
      <c r="H297" s="16">
        <v>24907811.47</v>
      </c>
      <c r="I297" s="16">
        <v>24847838.85</v>
      </c>
      <c r="J297" s="61">
        <f t="shared" si="9"/>
        <v>99.759221639877</v>
      </c>
    </row>
    <row r="298" spans="1:10" ht="25.5">
      <c r="A298" s="5">
        <f t="shared" si="8"/>
        <v>286</v>
      </c>
      <c r="B298" s="15" t="s">
        <v>271</v>
      </c>
      <c r="C298" s="59" t="s">
        <v>255</v>
      </c>
      <c r="D298" s="59" t="s">
        <v>308</v>
      </c>
      <c r="E298" s="59" t="s">
        <v>272</v>
      </c>
      <c r="F298" s="59" t="s">
        <v>675</v>
      </c>
      <c r="G298" s="16">
        <v>303820.47</v>
      </c>
      <c r="H298" s="16">
        <v>303820.47</v>
      </c>
      <c r="I298" s="16">
        <v>303820.47</v>
      </c>
      <c r="J298" s="61">
        <f t="shared" si="9"/>
        <v>100</v>
      </c>
    </row>
    <row r="299" spans="1:10" ht="12.75">
      <c r="A299" s="5">
        <f t="shared" si="8"/>
        <v>287</v>
      </c>
      <c r="B299" s="15" t="s">
        <v>683</v>
      </c>
      <c r="C299" s="59" t="s">
        <v>255</v>
      </c>
      <c r="D299" s="59" t="s">
        <v>308</v>
      </c>
      <c r="E299" s="59" t="s">
        <v>272</v>
      </c>
      <c r="F299" s="59" t="s">
        <v>616</v>
      </c>
      <c r="G299" s="16">
        <v>303820.47</v>
      </c>
      <c r="H299" s="16">
        <v>303820.47</v>
      </c>
      <c r="I299" s="16">
        <v>303820.47</v>
      </c>
      <c r="J299" s="61">
        <f t="shared" si="9"/>
        <v>100</v>
      </c>
    </row>
    <row r="300" spans="1:10" ht="12.75">
      <c r="A300" s="5">
        <f t="shared" si="8"/>
        <v>288</v>
      </c>
      <c r="B300" s="15" t="s">
        <v>514</v>
      </c>
      <c r="C300" s="59" t="s">
        <v>255</v>
      </c>
      <c r="D300" s="59" t="s">
        <v>308</v>
      </c>
      <c r="E300" s="59" t="s">
        <v>515</v>
      </c>
      <c r="F300" s="59" t="s">
        <v>675</v>
      </c>
      <c r="G300" s="16">
        <v>18679916</v>
      </c>
      <c r="H300" s="16">
        <v>18679916</v>
      </c>
      <c r="I300" s="16">
        <v>18620892.98</v>
      </c>
      <c r="J300" s="61">
        <f t="shared" si="9"/>
        <v>99.6840295213319</v>
      </c>
    </row>
    <row r="301" spans="1:10" ht="25.5">
      <c r="A301" s="5">
        <f t="shared" si="8"/>
        <v>289</v>
      </c>
      <c r="B301" s="15" t="s">
        <v>682</v>
      </c>
      <c r="C301" s="59" t="s">
        <v>255</v>
      </c>
      <c r="D301" s="59" t="s">
        <v>308</v>
      </c>
      <c r="E301" s="59" t="s">
        <v>516</v>
      </c>
      <c r="F301" s="59" t="s">
        <v>675</v>
      </c>
      <c r="G301" s="16">
        <v>18679916</v>
      </c>
      <c r="H301" s="16">
        <v>18679916</v>
      </c>
      <c r="I301" s="16">
        <v>18620892.98</v>
      </c>
      <c r="J301" s="61">
        <f t="shared" si="9"/>
        <v>99.6840295213319</v>
      </c>
    </row>
    <row r="302" spans="1:10" ht="12.75">
      <c r="A302" s="5">
        <f t="shared" si="8"/>
        <v>290</v>
      </c>
      <c r="B302" s="15" t="s">
        <v>683</v>
      </c>
      <c r="C302" s="59" t="s">
        <v>255</v>
      </c>
      <c r="D302" s="59" t="s">
        <v>308</v>
      </c>
      <c r="E302" s="59" t="s">
        <v>516</v>
      </c>
      <c r="F302" s="59" t="s">
        <v>616</v>
      </c>
      <c r="G302" s="16">
        <v>18679916</v>
      </c>
      <c r="H302" s="16">
        <v>18679916</v>
      </c>
      <c r="I302" s="16">
        <v>18620892.98</v>
      </c>
      <c r="J302" s="61">
        <f t="shared" si="9"/>
        <v>99.6840295213319</v>
      </c>
    </row>
    <row r="303" spans="1:10" ht="12.75">
      <c r="A303" s="5">
        <f t="shared" si="8"/>
        <v>291</v>
      </c>
      <c r="B303" s="15" t="s">
        <v>685</v>
      </c>
      <c r="C303" s="59" t="s">
        <v>255</v>
      </c>
      <c r="D303" s="59" t="s">
        <v>308</v>
      </c>
      <c r="E303" s="59" t="s">
        <v>81</v>
      </c>
      <c r="F303" s="59" t="s">
        <v>675</v>
      </c>
      <c r="G303" s="16">
        <v>5781275</v>
      </c>
      <c r="H303" s="16">
        <v>5781275</v>
      </c>
      <c r="I303" s="16">
        <v>5780325.4</v>
      </c>
      <c r="J303" s="61">
        <f t="shared" si="9"/>
        <v>99.98357455751542</v>
      </c>
    </row>
    <row r="304" spans="1:10" ht="38.25">
      <c r="A304" s="5">
        <f t="shared" si="8"/>
        <v>292</v>
      </c>
      <c r="B304" s="15" t="s">
        <v>403</v>
      </c>
      <c r="C304" s="59" t="s">
        <v>255</v>
      </c>
      <c r="D304" s="59" t="s">
        <v>308</v>
      </c>
      <c r="E304" s="59" t="s">
        <v>404</v>
      </c>
      <c r="F304" s="59" t="s">
        <v>675</v>
      </c>
      <c r="G304" s="16">
        <v>9600</v>
      </c>
      <c r="H304" s="16">
        <v>9600</v>
      </c>
      <c r="I304" s="16">
        <v>8650.4</v>
      </c>
      <c r="J304" s="61">
        <f t="shared" si="9"/>
        <v>90.10833333333333</v>
      </c>
    </row>
    <row r="305" spans="1:10" ht="12.75">
      <c r="A305" s="5">
        <f t="shared" si="8"/>
        <v>293</v>
      </c>
      <c r="B305" s="15" t="s">
        <v>686</v>
      </c>
      <c r="C305" s="59" t="s">
        <v>255</v>
      </c>
      <c r="D305" s="59" t="s">
        <v>308</v>
      </c>
      <c r="E305" s="59" t="s">
        <v>404</v>
      </c>
      <c r="F305" s="59" t="s">
        <v>617</v>
      </c>
      <c r="G305" s="16">
        <v>9600</v>
      </c>
      <c r="H305" s="16">
        <v>9600</v>
      </c>
      <c r="I305" s="16">
        <v>8650.4</v>
      </c>
      <c r="J305" s="61">
        <f t="shared" si="9"/>
        <v>90.10833333333333</v>
      </c>
    </row>
    <row r="306" spans="1:10" ht="25.5">
      <c r="A306" s="5">
        <f t="shared" si="8"/>
        <v>294</v>
      </c>
      <c r="B306" s="15" t="s">
        <v>274</v>
      </c>
      <c r="C306" s="59" t="s">
        <v>255</v>
      </c>
      <c r="D306" s="59" t="s">
        <v>308</v>
      </c>
      <c r="E306" s="59" t="s">
        <v>275</v>
      </c>
      <c r="F306" s="59" t="s">
        <v>675</v>
      </c>
      <c r="G306" s="16">
        <v>5771675</v>
      </c>
      <c r="H306" s="16">
        <v>5771675</v>
      </c>
      <c r="I306" s="16">
        <v>5771675</v>
      </c>
      <c r="J306" s="61">
        <f t="shared" si="9"/>
        <v>100</v>
      </c>
    </row>
    <row r="307" spans="1:10" ht="12.75">
      <c r="A307" s="5">
        <f t="shared" si="8"/>
        <v>295</v>
      </c>
      <c r="B307" s="15" t="s">
        <v>686</v>
      </c>
      <c r="C307" s="59" t="s">
        <v>255</v>
      </c>
      <c r="D307" s="59" t="s">
        <v>308</v>
      </c>
      <c r="E307" s="59" t="s">
        <v>275</v>
      </c>
      <c r="F307" s="59" t="s">
        <v>617</v>
      </c>
      <c r="G307" s="16">
        <v>5771675</v>
      </c>
      <c r="H307" s="16">
        <v>5771675</v>
      </c>
      <c r="I307" s="16">
        <v>5771675</v>
      </c>
      <c r="J307" s="61">
        <f t="shared" si="9"/>
        <v>100</v>
      </c>
    </row>
    <row r="308" spans="1:10" ht="28.5" customHeight="1">
      <c r="A308" s="5">
        <f t="shared" si="8"/>
        <v>296</v>
      </c>
      <c r="B308" s="15" t="s">
        <v>517</v>
      </c>
      <c r="C308" s="59" t="s">
        <v>255</v>
      </c>
      <c r="D308" s="59" t="s">
        <v>308</v>
      </c>
      <c r="E308" s="59" t="s">
        <v>518</v>
      </c>
      <c r="F308" s="59" t="s">
        <v>675</v>
      </c>
      <c r="G308" s="16">
        <v>142800</v>
      </c>
      <c r="H308" s="16">
        <v>142800</v>
      </c>
      <c r="I308" s="16">
        <v>142800</v>
      </c>
      <c r="J308" s="61">
        <f t="shared" si="9"/>
        <v>100</v>
      </c>
    </row>
    <row r="309" spans="1:10" ht="63.75">
      <c r="A309" s="5">
        <f t="shared" si="8"/>
        <v>297</v>
      </c>
      <c r="B309" s="15" t="s">
        <v>519</v>
      </c>
      <c r="C309" s="59" t="s">
        <v>255</v>
      </c>
      <c r="D309" s="59" t="s">
        <v>308</v>
      </c>
      <c r="E309" s="59" t="s">
        <v>520</v>
      </c>
      <c r="F309" s="59" t="s">
        <v>675</v>
      </c>
      <c r="G309" s="16">
        <v>142800</v>
      </c>
      <c r="H309" s="16">
        <v>142800</v>
      </c>
      <c r="I309" s="16">
        <v>142800</v>
      </c>
      <c r="J309" s="61">
        <f t="shared" si="9"/>
        <v>100</v>
      </c>
    </row>
    <row r="310" spans="1:10" ht="12.75">
      <c r="A310" s="5">
        <f t="shared" si="8"/>
        <v>298</v>
      </c>
      <c r="B310" s="15" t="s">
        <v>686</v>
      </c>
      <c r="C310" s="59" t="s">
        <v>255</v>
      </c>
      <c r="D310" s="59" t="s">
        <v>308</v>
      </c>
      <c r="E310" s="59" t="s">
        <v>520</v>
      </c>
      <c r="F310" s="59" t="s">
        <v>617</v>
      </c>
      <c r="G310" s="16">
        <v>142800</v>
      </c>
      <c r="H310" s="16">
        <v>142800</v>
      </c>
      <c r="I310" s="16">
        <v>142800</v>
      </c>
      <c r="J310" s="61">
        <f t="shared" si="9"/>
        <v>100</v>
      </c>
    </row>
    <row r="311" spans="1:10" ht="12.75">
      <c r="A311" s="5">
        <f t="shared" si="8"/>
        <v>299</v>
      </c>
      <c r="B311" s="15" t="s">
        <v>61</v>
      </c>
      <c r="C311" s="59" t="s">
        <v>255</v>
      </c>
      <c r="D311" s="59" t="s">
        <v>619</v>
      </c>
      <c r="E311" s="59" t="s">
        <v>674</v>
      </c>
      <c r="F311" s="59" t="s">
        <v>675</v>
      </c>
      <c r="G311" s="16">
        <v>680991.35</v>
      </c>
      <c r="H311" s="16">
        <v>680991.35</v>
      </c>
      <c r="I311" s="16">
        <v>680991.35</v>
      </c>
      <c r="J311" s="61">
        <f t="shared" si="9"/>
        <v>100</v>
      </c>
    </row>
    <row r="312" spans="1:10" ht="12.75">
      <c r="A312" s="5">
        <f t="shared" si="8"/>
        <v>300</v>
      </c>
      <c r="B312" s="15" t="s">
        <v>685</v>
      </c>
      <c r="C312" s="59" t="s">
        <v>255</v>
      </c>
      <c r="D312" s="59" t="s">
        <v>619</v>
      </c>
      <c r="E312" s="59" t="s">
        <v>81</v>
      </c>
      <c r="F312" s="59" t="s">
        <v>675</v>
      </c>
      <c r="G312" s="16">
        <v>680991.35</v>
      </c>
      <c r="H312" s="16">
        <v>680991.35</v>
      </c>
      <c r="I312" s="16">
        <v>680991.35</v>
      </c>
      <c r="J312" s="61">
        <f t="shared" si="9"/>
        <v>100</v>
      </c>
    </row>
    <row r="313" spans="1:10" ht="25.5">
      <c r="A313" s="5">
        <f t="shared" si="8"/>
        <v>301</v>
      </c>
      <c r="B313" s="15" t="s">
        <v>521</v>
      </c>
      <c r="C313" s="59" t="s">
        <v>255</v>
      </c>
      <c r="D313" s="59" t="s">
        <v>619</v>
      </c>
      <c r="E313" s="59" t="s">
        <v>522</v>
      </c>
      <c r="F313" s="59" t="s">
        <v>675</v>
      </c>
      <c r="G313" s="16">
        <v>680991.35</v>
      </c>
      <c r="H313" s="16">
        <v>680991.35</v>
      </c>
      <c r="I313" s="16">
        <v>680991.35</v>
      </c>
      <c r="J313" s="61">
        <f t="shared" si="9"/>
        <v>100</v>
      </c>
    </row>
    <row r="314" spans="1:10" ht="12.75">
      <c r="A314" s="5">
        <f t="shared" si="8"/>
        <v>302</v>
      </c>
      <c r="B314" s="15" t="s">
        <v>686</v>
      </c>
      <c r="C314" s="59" t="s">
        <v>255</v>
      </c>
      <c r="D314" s="59" t="s">
        <v>619</v>
      </c>
      <c r="E314" s="59" t="s">
        <v>522</v>
      </c>
      <c r="F314" s="59" t="s">
        <v>617</v>
      </c>
      <c r="G314" s="16">
        <v>680991.35</v>
      </c>
      <c r="H314" s="16">
        <v>680991.35</v>
      </c>
      <c r="I314" s="16">
        <v>680991.35</v>
      </c>
      <c r="J314" s="61">
        <f t="shared" si="9"/>
        <v>100</v>
      </c>
    </row>
    <row r="315" spans="1:10" ht="12.75">
      <c r="A315" s="45">
        <f t="shared" si="8"/>
        <v>303</v>
      </c>
      <c r="B315" s="54" t="s">
        <v>695</v>
      </c>
      <c r="C315" s="56" t="s">
        <v>255</v>
      </c>
      <c r="D315" s="56" t="s">
        <v>620</v>
      </c>
      <c r="E315" s="56" t="s">
        <v>674</v>
      </c>
      <c r="F315" s="56" t="s">
        <v>675</v>
      </c>
      <c r="G315" s="55">
        <v>4336068.51</v>
      </c>
      <c r="H315" s="55">
        <v>4336068.51</v>
      </c>
      <c r="I315" s="55">
        <f>4249866.08+50000</f>
        <v>4299866.08</v>
      </c>
      <c r="J315" s="34">
        <f t="shared" si="9"/>
        <v>99.1650863007236</v>
      </c>
    </row>
    <row r="316" spans="1:10" ht="12.75">
      <c r="A316" s="5">
        <f t="shared" si="8"/>
        <v>304</v>
      </c>
      <c r="B316" s="15" t="s">
        <v>73</v>
      </c>
      <c r="C316" s="59" t="s">
        <v>255</v>
      </c>
      <c r="D316" s="59" t="s">
        <v>622</v>
      </c>
      <c r="E316" s="59" t="s">
        <v>674</v>
      </c>
      <c r="F316" s="59" t="s">
        <v>675</v>
      </c>
      <c r="G316" s="16">
        <v>3494937.73</v>
      </c>
      <c r="H316" s="16">
        <v>3494937.73</v>
      </c>
      <c r="I316" s="16">
        <f>3408735.3+50000</f>
        <v>3458735.3</v>
      </c>
      <c r="J316" s="61">
        <f t="shared" si="9"/>
        <v>98.96414663731362</v>
      </c>
    </row>
    <row r="317" spans="1:10" ht="25.5">
      <c r="A317" s="5">
        <f t="shared" si="8"/>
        <v>305</v>
      </c>
      <c r="B317" s="15" t="s">
        <v>271</v>
      </c>
      <c r="C317" s="59" t="s">
        <v>255</v>
      </c>
      <c r="D317" s="59" t="s">
        <v>622</v>
      </c>
      <c r="E317" s="59" t="s">
        <v>272</v>
      </c>
      <c r="F317" s="59" t="s">
        <v>675</v>
      </c>
      <c r="G317" s="16">
        <v>16615.26</v>
      </c>
      <c r="H317" s="16">
        <v>16615.26</v>
      </c>
      <c r="I317" s="16">
        <v>16615.26</v>
      </c>
      <c r="J317" s="61">
        <f t="shared" si="9"/>
        <v>100</v>
      </c>
    </row>
    <row r="318" spans="1:10" ht="12.75">
      <c r="A318" s="5">
        <f t="shared" si="8"/>
        <v>306</v>
      </c>
      <c r="B318" s="15" t="s">
        <v>683</v>
      </c>
      <c r="C318" s="59" t="s">
        <v>255</v>
      </c>
      <c r="D318" s="59" t="s">
        <v>622</v>
      </c>
      <c r="E318" s="59" t="s">
        <v>272</v>
      </c>
      <c r="F318" s="59" t="s">
        <v>616</v>
      </c>
      <c r="G318" s="16">
        <v>16615.26</v>
      </c>
      <c r="H318" s="16">
        <v>16615.26</v>
      </c>
      <c r="I318" s="16">
        <v>16615.26</v>
      </c>
      <c r="J318" s="61">
        <f t="shared" si="9"/>
        <v>100</v>
      </c>
    </row>
    <row r="319" spans="1:10" ht="12.75">
      <c r="A319" s="5">
        <f t="shared" si="8"/>
        <v>307</v>
      </c>
      <c r="B319" s="15" t="s">
        <v>273</v>
      </c>
      <c r="C319" s="59" t="s">
        <v>255</v>
      </c>
      <c r="D319" s="59" t="s">
        <v>622</v>
      </c>
      <c r="E319" s="59" t="s">
        <v>692</v>
      </c>
      <c r="F319" s="59" t="s">
        <v>675</v>
      </c>
      <c r="G319" s="16">
        <v>1093274.94</v>
      </c>
      <c r="H319" s="16">
        <v>1093274.94</v>
      </c>
      <c r="I319" s="16">
        <f>1043274.94+50000</f>
        <v>1093274.94</v>
      </c>
      <c r="J319" s="61">
        <f t="shared" si="9"/>
        <v>100</v>
      </c>
    </row>
    <row r="320" spans="1:10" ht="38.25">
      <c r="A320" s="5">
        <f t="shared" si="8"/>
        <v>308</v>
      </c>
      <c r="B320" s="15" t="s">
        <v>693</v>
      </c>
      <c r="C320" s="59" t="s">
        <v>255</v>
      </c>
      <c r="D320" s="59" t="s">
        <v>622</v>
      </c>
      <c r="E320" s="59" t="s">
        <v>694</v>
      </c>
      <c r="F320" s="59" t="s">
        <v>675</v>
      </c>
      <c r="G320" s="16">
        <v>50000</v>
      </c>
      <c r="H320" s="16">
        <v>50000</v>
      </c>
      <c r="I320" s="16">
        <v>50000</v>
      </c>
      <c r="J320" s="61">
        <f t="shared" si="9"/>
        <v>100</v>
      </c>
    </row>
    <row r="321" spans="1:10" ht="12.75">
      <c r="A321" s="5">
        <f t="shared" si="8"/>
        <v>309</v>
      </c>
      <c r="B321" s="15" t="s">
        <v>683</v>
      </c>
      <c r="C321" s="59" t="s">
        <v>255</v>
      </c>
      <c r="D321" s="59" t="s">
        <v>622</v>
      </c>
      <c r="E321" s="59" t="s">
        <v>694</v>
      </c>
      <c r="F321" s="59" t="s">
        <v>616</v>
      </c>
      <c r="G321" s="16">
        <v>50000</v>
      </c>
      <c r="H321" s="16">
        <v>50000</v>
      </c>
      <c r="I321" s="16">
        <v>50000</v>
      </c>
      <c r="J321" s="61">
        <f t="shared" si="9"/>
        <v>100</v>
      </c>
    </row>
    <row r="322" spans="1:10" ht="25.5">
      <c r="A322" s="5">
        <f t="shared" si="8"/>
        <v>310</v>
      </c>
      <c r="B322" s="15" t="s">
        <v>682</v>
      </c>
      <c r="C322" s="59" t="s">
        <v>255</v>
      </c>
      <c r="D322" s="59" t="s">
        <v>622</v>
      </c>
      <c r="E322" s="59" t="s">
        <v>609</v>
      </c>
      <c r="F322" s="59" t="s">
        <v>675</v>
      </c>
      <c r="G322" s="16">
        <v>1043274.94</v>
      </c>
      <c r="H322" s="16">
        <v>1043274.94</v>
      </c>
      <c r="I322" s="16">
        <v>1043274.94</v>
      </c>
      <c r="J322" s="61">
        <f t="shared" si="9"/>
        <v>100</v>
      </c>
    </row>
    <row r="323" spans="1:10" ht="12.75">
      <c r="A323" s="5">
        <f t="shared" si="8"/>
        <v>311</v>
      </c>
      <c r="B323" s="15" t="s">
        <v>683</v>
      </c>
      <c r="C323" s="59" t="s">
        <v>255</v>
      </c>
      <c r="D323" s="59" t="s">
        <v>622</v>
      </c>
      <c r="E323" s="59" t="s">
        <v>609</v>
      </c>
      <c r="F323" s="59" t="s">
        <v>616</v>
      </c>
      <c r="G323" s="16">
        <v>1043274.94</v>
      </c>
      <c r="H323" s="16">
        <v>1043274.94</v>
      </c>
      <c r="I323" s="16">
        <v>1043274.94</v>
      </c>
      <c r="J323" s="61">
        <f t="shared" si="9"/>
        <v>100</v>
      </c>
    </row>
    <row r="324" spans="1:10" ht="12.75">
      <c r="A324" s="5">
        <f t="shared" si="8"/>
        <v>312</v>
      </c>
      <c r="B324" s="15" t="s">
        <v>696</v>
      </c>
      <c r="C324" s="59" t="s">
        <v>255</v>
      </c>
      <c r="D324" s="59" t="s">
        <v>622</v>
      </c>
      <c r="E324" s="59" t="s">
        <v>83</v>
      </c>
      <c r="F324" s="59" t="s">
        <v>675</v>
      </c>
      <c r="G324" s="16">
        <v>546945.28</v>
      </c>
      <c r="H324" s="16">
        <v>546945.28</v>
      </c>
      <c r="I324" s="16">
        <v>510742.85</v>
      </c>
      <c r="J324" s="61">
        <f t="shared" si="9"/>
        <v>93.38097770950688</v>
      </c>
    </row>
    <row r="325" spans="1:10" ht="25.5">
      <c r="A325" s="5">
        <f t="shared" si="8"/>
        <v>313</v>
      </c>
      <c r="B325" s="15" t="s">
        <v>682</v>
      </c>
      <c r="C325" s="59" t="s">
        <v>255</v>
      </c>
      <c r="D325" s="59" t="s">
        <v>622</v>
      </c>
      <c r="E325" s="59" t="s">
        <v>623</v>
      </c>
      <c r="F325" s="59" t="s">
        <v>675</v>
      </c>
      <c r="G325" s="16">
        <v>546945.28</v>
      </c>
      <c r="H325" s="16">
        <v>546945.28</v>
      </c>
      <c r="I325" s="16">
        <v>510742.85</v>
      </c>
      <c r="J325" s="61">
        <f t="shared" si="9"/>
        <v>93.38097770950688</v>
      </c>
    </row>
    <row r="326" spans="1:10" ht="12.75">
      <c r="A326" s="5">
        <f aca="true" t="shared" si="10" ref="A326:A384">1+A325</f>
        <v>314</v>
      </c>
      <c r="B326" s="15" t="s">
        <v>683</v>
      </c>
      <c r="C326" s="59" t="s">
        <v>255</v>
      </c>
      <c r="D326" s="59" t="s">
        <v>622</v>
      </c>
      <c r="E326" s="59" t="s">
        <v>623</v>
      </c>
      <c r="F326" s="59" t="s">
        <v>616</v>
      </c>
      <c r="G326" s="16">
        <v>546945.28</v>
      </c>
      <c r="H326" s="16">
        <v>546945.28</v>
      </c>
      <c r="I326" s="16">
        <v>510742.85</v>
      </c>
      <c r="J326" s="61">
        <f aca="true" t="shared" si="11" ref="J326:J384">I326/H326*100</f>
        <v>93.38097770950688</v>
      </c>
    </row>
    <row r="327" spans="1:10" ht="12.75">
      <c r="A327" s="5">
        <f t="shared" si="10"/>
        <v>315</v>
      </c>
      <c r="B327" s="15" t="s">
        <v>685</v>
      </c>
      <c r="C327" s="59" t="s">
        <v>255</v>
      </c>
      <c r="D327" s="59" t="s">
        <v>622</v>
      </c>
      <c r="E327" s="59" t="s">
        <v>81</v>
      </c>
      <c r="F327" s="59" t="s">
        <v>675</v>
      </c>
      <c r="G327" s="16">
        <v>1818102.25</v>
      </c>
      <c r="H327" s="16">
        <v>1818102.25</v>
      </c>
      <c r="I327" s="16">
        <v>1818102.25</v>
      </c>
      <c r="J327" s="61">
        <f t="shared" si="11"/>
        <v>100</v>
      </c>
    </row>
    <row r="328" spans="1:10" ht="25.5">
      <c r="A328" s="5">
        <f t="shared" si="10"/>
        <v>316</v>
      </c>
      <c r="B328" s="15" t="s">
        <v>274</v>
      </c>
      <c r="C328" s="59" t="s">
        <v>255</v>
      </c>
      <c r="D328" s="59" t="s">
        <v>622</v>
      </c>
      <c r="E328" s="59" t="s">
        <v>275</v>
      </c>
      <c r="F328" s="59" t="s">
        <v>675</v>
      </c>
      <c r="G328" s="16">
        <v>1818102.25</v>
      </c>
      <c r="H328" s="16">
        <v>1818102.25</v>
      </c>
      <c r="I328" s="16">
        <v>1818102.25</v>
      </c>
      <c r="J328" s="61">
        <f t="shared" si="11"/>
        <v>100</v>
      </c>
    </row>
    <row r="329" spans="1:10" ht="12.75">
      <c r="A329" s="5">
        <f t="shared" si="10"/>
        <v>317</v>
      </c>
      <c r="B329" s="15" t="s">
        <v>686</v>
      </c>
      <c r="C329" s="59" t="s">
        <v>255</v>
      </c>
      <c r="D329" s="59" t="s">
        <v>622</v>
      </c>
      <c r="E329" s="59" t="s">
        <v>275</v>
      </c>
      <c r="F329" s="59" t="s">
        <v>617</v>
      </c>
      <c r="G329" s="16">
        <v>1818102.25</v>
      </c>
      <c r="H329" s="16">
        <v>1818102.25</v>
      </c>
      <c r="I329" s="16">
        <v>1818102.25</v>
      </c>
      <c r="J329" s="61">
        <f t="shared" si="11"/>
        <v>100</v>
      </c>
    </row>
    <row r="330" spans="1:10" ht="25.5">
      <c r="A330" s="5">
        <f t="shared" si="10"/>
        <v>318</v>
      </c>
      <c r="B330" s="15" t="s">
        <v>523</v>
      </c>
      <c r="C330" s="59" t="s">
        <v>255</v>
      </c>
      <c r="D330" s="59" t="s">
        <v>622</v>
      </c>
      <c r="E330" s="59" t="s">
        <v>524</v>
      </c>
      <c r="F330" s="59" t="s">
        <v>675</v>
      </c>
      <c r="G330" s="16">
        <v>20000</v>
      </c>
      <c r="H330" s="16">
        <v>20000</v>
      </c>
      <c r="I330" s="16">
        <v>20000</v>
      </c>
      <c r="J330" s="61">
        <f t="shared" si="11"/>
        <v>100</v>
      </c>
    </row>
    <row r="331" spans="1:10" ht="63.75">
      <c r="A331" s="5">
        <f t="shared" si="10"/>
        <v>319</v>
      </c>
      <c r="B331" s="15" t="s">
        <v>549</v>
      </c>
      <c r="C331" s="59" t="s">
        <v>255</v>
      </c>
      <c r="D331" s="59" t="s">
        <v>622</v>
      </c>
      <c r="E331" s="59" t="s">
        <v>525</v>
      </c>
      <c r="F331" s="59" t="s">
        <v>675</v>
      </c>
      <c r="G331" s="16">
        <v>20000</v>
      </c>
      <c r="H331" s="16">
        <v>20000</v>
      </c>
      <c r="I331" s="16">
        <v>20000</v>
      </c>
      <c r="J331" s="61">
        <f t="shared" si="11"/>
        <v>100</v>
      </c>
    </row>
    <row r="332" spans="1:10" ht="12.75">
      <c r="A332" s="5">
        <f t="shared" si="10"/>
        <v>320</v>
      </c>
      <c r="B332" s="15" t="s">
        <v>686</v>
      </c>
      <c r="C332" s="59" t="s">
        <v>255</v>
      </c>
      <c r="D332" s="59" t="s">
        <v>622</v>
      </c>
      <c r="E332" s="59" t="s">
        <v>525</v>
      </c>
      <c r="F332" s="59" t="s">
        <v>617</v>
      </c>
      <c r="G332" s="16">
        <v>20000</v>
      </c>
      <c r="H332" s="16">
        <v>20000</v>
      </c>
      <c r="I332" s="16">
        <v>20000</v>
      </c>
      <c r="J332" s="61">
        <f t="shared" si="11"/>
        <v>100</v>
      </c>
    </row>
    <row r="333" spans="1:10" ht="12.75">
      <c r="A333" s="5">
        <f t="shared" si="10"/>
        <v>321</v>
      </c>
      <c r="B333" s="15" t="s">
        <v>526</v>
      </c>
      <c r="C333" s="59" t="s">
        <v>255</v>
      </c>
      <c r="D333" s="59" t="s">
        <v>312</v>
      </c>
      <c r="E333" s="59" t="s">
        <v>674</v>
      </c>
      <c r="F333" s="59" t="s">
        <v>675</v>
      </c>
      <c r="G333" s="16">
        <v>841130.78</v>
      </c>
      <c r="H333" s="16">
        <v>841130.78</v>
      </c>
      <c r="I333" s="16">
        <v>841130.78</v>
      </c>
      <c r="J333" s="61">
        <f t="shared" si="11"/>
        <v>100</v>
      </c>
    </row>
    <row r="334" spans="1:10" ht="51">
      <c r="A334" s="5">
        <f t="shared" si="10"/>
        <v>322</v>
      </c>
      <c r="B334" s="15" t="s">
        <v>251</v>
      </c>
      <c r="C334" s="59" t="s">
        <v>255</v>
      </c>
      <c r="D334" s="59" t="s">
        <v>312</v>
      </c>
      <c r="E334" s="59" t="s">
        <v>252</v>
      </c>
      <c r="F334" s="59" t="s">
        <v>675</v>
      </c>
      <c r="G334" s="16">
        <v>841130.78</v>
      </c>
      <c r="H334" s="16">
        <v>841130.78</v>
      </c>
      <c r="I334" s="16">
        <v>841130.78</v>
      </c>
      <c r="J334" s="61">
        <f t="shared" si="11"/>
        <v>100</v>
      </c>
    </row>
    <row r="335" spans="1:10" ht="25.5">
      <c r="A335" s="5">
        <f t="shared" si="10"/>
        <v>323</v>
      </c>
      <c r="B335" s="15" t="s">
        <v>682</v>
      </c>
      <c r="C335" s="59" t="s">
        <v>255</v>
      </c>
      <c r="D335" s="59" t="s">
        <v>312</v>
      </c>
      <c r="E335" s="59" t="s">
        <v>253</v>
      </c>
      <c r="F335" s="59" t="s">
        <v>675</v>
      </c>
      <c r="G335" s="16">
        <v>841130.78</v>
      </c>
      <c r="H335" s="16">
        <v>841130.78</v>
      </c>
      <c r="I335" s="16">
        <v>841130.78</v>
      </c>
      <c r="J335" s="61">
        <f t="shared" si="11"/>
        <v>100</v>
      </c>
    </row>
    <row r="336" spans="1:10" ht="12.75">
      <c r="A336" s="5">
        <f t="shared" si="10"/>
        <v>324</v>
      </c>
      <c r="B336" s="15" t="s">
        <v>683</v>
      </c>
      <c r="C336" s="59" t="s">
        <v>255</v>
      </c>
      <c r="D336" s="59" t="s">
        <v>312</v>
      </c>
      <c r="E336" s="59" t="s">
        <v>253</v>
      </c>
      <c r="F336" s="59" t="s">
        <v>616</v>
      </c>
      <c r="G336" s="16">
        <v>841130.78</v>
      </c>
      <c r="H336" s="16">
        <v>841130.78</v>
      </c>
      <c r="I336" s="16">
        <v>841130.78</v>
      </c>
      <c r="J336" s="61">
        <f t="shared" si="11"/>
        <v>100</v>
      </c>
    </row>
    <row r="337" spans="1:10" ht="12.75">
      <c r="A337" s="45">
        <f t="shared" si="10"/>
        <v>325</v>
      </c>
      <c r="B337" s="54" t="s">
        <v>697</v>
      </c>
      <c r="C337" s="56" t="s">
        <v>255</v>
      </c>
      <c r="D337" s="56" t="s">
        <v>624</v>
      </c>
      <c r="E337" s="56" t="s">
        <v>674</v>
      </c>
      <c r="F337" s="56" t="s">
        <v>675</v>
      </c>
      <c r="G337" s="55">
        <v>11547076.59</v>
      </c>
      <c r="H337" s="55">
        <v>11547076.59</v>
      </c>
      <c r="I337" s="55">
        <v>11161293.54</v>
      </c>
      <c r="J337" s="34">
        <f t="shared" si="11"/>
        <v>96.65904138598945</v>
      </c>
    </row>
    <row r="338" spans="1:10" ht="12.75">
      <c r="A338" s="5">
        <f t="shared" si="10"/>
        <v>326</v>
      </c>
      <c r="B338" s="15" t="s">
        <v>527</v>
      </c>
      <c r="C338" s="59" t="s">
        <v>255</v>
      </c>
      <c r="D338" s="59" t="s">
        <v>322</v>
      </c>
      <c r="E338" s="59" t="s">
        <v>674</v>
      </c>
      <c r="F338" s="59" t="s">
        <v>675</v>
      </c>
      <c r="G338" s="16">
        <v>2969755.09</v>
      </c>
      <c r="H338" s="16">
        <v>2969755.09</v>
      </c>
      <c r="I338" s="16">
        <v>2909522.04</v>
      </c>
      <c r="J338" s="61">
        <f t="shared" si="11"/>
        <v>97.97178392915896</v>
      </c>
    </row>
    <row r="339" spans="1:10" ht="25.5">
      <c r="A339" s="5">
        <f t="shared" si="10"/>
        <v>327</v>
      </c>
      <c r="B339" s="15" t="s">
        <v>271</v>
      </c>
      <c r="C339" s="59" t="s">
        <v>255</v>
      </c>
      <c r="D339" s="59" t="s">
        <v>322</v>
      </c>
      <c r="E339" s="59" t="s">
        <v>272</v>
      </c>
      <c r="F339" s="59" t="s">
        <v>675</v>
      </c>
      <c r="G339" s="16">
        <v>52264.27</v>
      </c>
      <c r="H339" s="16">
        <v>52264.27</v>
      </c>
      <c r="I339" s="16">
        <v>52264.27</v>
      </c>
      <c r="J339" s="61">
        <f t="shared" si="11"/>
        <v>100</v>
      </c>
    </row>
    <row r="340" spans="1:10" ht="12.75">
      <c r="A340" s="5">
        <f t="shared" si="10"/>
        <v>328</v>
      </c>
      <c r="B340" s="15" t="s">
        <v>683</v>
      </c>
      <c r="C340" s="59" t="s">
        <v>255</v>
      </c>
      <c r="D340" s="59" t="s">
        <v>322</v>
      </c>
      <c r="E340" s="59" t="s">
        <v>272</v>
      </c>
      <c r="F340" s="59" t="s">
        <v>616</v>
      </c>
      <c r="G340" s="16">
        <v>52264.27</v>
      </c>
      <c r="H340" s="16">
        <v>52264.27</v>
      </c>
      <c r="I340" s="16">
        <v>52264.27</v>
      </c>
      <c r="J340" s="61">
        <f t="shared" si="11"/>
        <v>100</v>
      </c>
    </row>
    <row r="341" spans="1:10" ht="12.75">
      <c r="A341" s="5">
        <f t="shared" si="10"/>
        <v>329</v>
      </c>
      <c r="B341" s="15" t="s">
        <v>528</v>
      </c>
      <c r="C341" s="59" t="s">
        <v>255</v>
      </c>
      <c r="D341" s="59" t="s">
        <v>322</v>
      </c>
      <c r="E341" s="59" t="s">
        <v>529</v>
      </c>
      <c r="F341" s="59" t="s">
        <v>675</v>
      </c>
      <c r="G341" s="16">
        <v>2914290.82</v>
      </c>
      <c r="H341" s="16">
        <v>2914290.82</v>
      </c>
      <c r="I341" s="16">
        <v>2854057.77</v>
      </c>
      <c r="J341" s="61">
        <f t="shared" si="11"/>
        <v>97.93318327784459</v>
      </c>
    </row>
    <row r="342" spans="1:10" ht="38.25">
      <c r="A342" s="5">
        <f t="shared" si="10"/>
        <v>330</v>
      </c>
      <c r="B342" s="15" t="s">
        <v>530</v>
      </c>
      <c r="C342" s="59" t="s">
        <v>255</v>
      </c>
      <c r="D342" s="59" t="s">
        <v>322</v>
      </c>
      <c r="E342" s="59" t="s">
        <v>531</v>
      </c>
      <c r="F342" s="59" t="s">
        <v>675</v>
      </c>
      <c r="G342" s="16">
        <v>2914290.82</v>
      </c>
      <c r="H342" s="16">
        <v>2914290.82</v>
      </c>
      <c r="I342" s="16">
        <v>2854057.77</v>
      </c>
      <c r="J342" s="61">
        <f t="shared" si="11"/>
        <v>97.93318327784459</v>
      </c>
    </row>
    <row r="343" spans="1:10" ht="12.75">
      <c r="A343" s="5">
        <f t="shared" si="10"/>
        <v>331</v>
      </c>
      <c r="B343" s="15" t="s">
        <v>683</v>
      </c>
      <c r="C343" s="59" t="s">
        <v>255</v>
      </c>
      <c r="D343" s="59" t="s">
        <v>322</v>
      </c>
      <c r="E343" s="59" t="s">
        <v>531</v>
      </c>
      <c r="F343" s="59" t="s">
        <v>616</v>
      </c>
      <c r="G343" s="16">
        <v>2914290.82</v>
      </c>
      <c r="H343" s="16">
        <v>2914290.82</v>
      </c>
      <c r="I343" s="16">
        <v>2854057.77</v>
      </c>
      <c r="J343" s="61">
        <f t="shared" si="11"/>
        <v>97.93318327784459</v>
      </c>
    </row>
    <row r="344" spans="1:10" ht="12.75">
      <c r="A344" s="5">
        <f t="shared" si="10"/>
        <v>332</v>
      </c>
      <c r="B344" s="15" t="s">
        <v>685</v>
      </c>
      <c r="C344" s="59" t="s">
        <v>255</v>
      </c>
      <c r="D344" s="59" t="s">
        <v>322</v>
      </c>
      <c r="E344" s="59" t="s">
        <v>81</v>
      </c>
      <c r="F344" s="59" t="s">
        <v>675</v>
      </c>
      <c r="G344" s="16">
        <v>3200</v>
      </c>
      <c r="H344" s="16">
        <v>3200</v>
      </c>
      <c r="I344" s="16">
        <v>3200</v>
      </c>
      <c r="J344" s="61">
        <f t="shared" si="11"/>
        <v>100</v>
      </c>
    </row>
    <row r="345" spans="1:10" ht="38.25">
      <c r="A345" s="5">
        <f t="shared" si="10"/>
        <v>333</v>
      </c>
      <c r="B345" s="15" t="s">
        <v>403</v>
      </c>
      <c r="C345" s="59" t="s">
        <v>255</v>
      </c>
      <c r="D345" s="59" t="s">
        <v>322</v>
      </c>
      <c r="E345" s="59" t="s">
        <v>404</v>
      </c>
      <c r="F345" s="59" t="s">
        <v>675</v>
      </c>
      <c r="G345" s="16">
        <v>3200</v>
      </c>
      <c r="H345" s="16">
        <v>3200</v>
      </c>
      <c r="I345" s="16">
        <v>3200</v>
      </c>
      <c r="J345" s="61">
        <f t="shared" si="11"/>
        <v>100</v>
      </c>
    </row>
    <row r="346" spans="1:10" ht="12.75">
      <c r="A346" s="5">
        <f t="shared" si="10"/>
        <v>334</v>
      </c>
      <c r="B346" s="15" t="s">
        <v>686</v>
      </c>
      <c r="C346" s="59" t="s">
        <v>255</v>
      </c>
      <c r="D346" s="59" t="s">
        <v>322</v>
      </c>
      <c r="E346" s="59" t="s">
        <v>404</v>
      </c>
      <c r="F346" s="59" t="s">
        <v>617</v>
      </c>
      <c r="G346" s="16">
        <v>3200</v>
      </c>
      <c r="H346" s="16">
        <v>3200</v>
      </c>
      <c r="I346" s="16">
        <v>3200</v>
      </c>
      <c r="J346" s="61">
        <f t="shared" si="11"/>
        <v>100</v>
      </c>
    </row>
    <row r="347" spans="1:10" ht="12.75">
      <c r="A347" s="5">
        <f t="shared" si="10"/>
        <v>335</v>
      </c>
      <c r="B347" s="15" t="s">
        <v>276</v>
      </c>
      <c r="C347" s="59" t="s">
        <v>255</v>
      </c>
      <c r="D347" s="59" t="s">
        <v>712</v>
      </c>
      <c r="E347" s="59" t="s">
        <v>674</v>
      </c>
      <c r="F347" s="59" t="s">
        <v>675</v>
      </c>
      <c r="G347" s="16">
        <v>8360200</v>
      </c>
      <c r="H347" s="16">
        <v>8360200</v>
      </c>
      <c r="I347" s="16">
        <v>8034650</v>
      </c>
      <c r="J347" s="61">
        <f t="shared" si="11"/>
        <v>96.10595440300472</v>
      </c>
    </row>
    <row r="348" spans="1:10" ht="12.75">
      <c r="A348" s="5">
        <f t="shared" si="10"/>
        <v>336</v>
      </c>
      <c r="B348" s="15" t="s">
        <v>685</v>
      </c>
      <c r="C348" s="59" t="s">
        <v>255</v>
      </c>
      <c r="D348" s="59" t="s">
        <v>712</v>
      </c>
      <c r="E348" s="59" t="s">
        <v>81</v>
      </c>
      <c r="F348" s="59" t="s">
        <v>675</v>
      </c>
      <c r="G348" s="16">
        <v>8360200</v>
      </c>
      <c r="H348" s="16">
        <v>8360200</v>
      </c>
      <c r="I348" s="16">
        <v>8034650</v>
      </c>
      <c r="J348" s="61">
        <f t="shared" si="11"/>
        <v>96.10595440300472</v>
      </c>
    </row>
    <row r="349" spans="1:10" ht="38.25">
      <c r="A349" s="5">
        <f t="shared" si="10"/>
        <v>337</v>
      </c>
      <c r="B349" s="15" t="s">
        <v>532</v>
      </c>
      <c r="C349" s="59" t="s">
        <v>255</v>
      </c>
      <c r="D349" s="59" t="s">
        <v>712</v>
      </c>
      <c r="E349" s="59" t="s">
        <v>533</v>
      </c>
      <c r="F349" s="59" t="s">
        <v>675</v>
      </c>
      <c r="G349" s="16">
        <v>8360200</v>
      </c>
      <c r="H349" s="16">
        <v>8360200</v>
      </c>
      <c r="I349" s="16">
        <v>8034650</v>
      </c>
      <c r="J349" s="61">
        <f t="shared" si="11"/>
        <v>96.10595440300472</v>
      </c>
    </row>
    <row r="350" spans="1:10" ht="12.75">
      <c r="A350" s="5">
        <f t="shared" si="10"/>
        <v>338</v>
      </c>
      <c r="B350" s="15" t="s">
        <v>686</v>
      </c>
      <c r="C350" s="59" t="s">
        <v>255</v>
      </c>
      <c r="D350" s="59" t="s">
        <v>712</v>
      </c>
      <c r="E350" s="59" t="s">
        <v>533</v>
      </c>
      <c r="F350" s="59" t="s">
        <v>617</v>
      </c>
      <c r="G350" s="16">
        <v>8360200</v>
      </c>
      <c r="H350" s="16">
        <v>8360200</v>
      </c>
      <c r="I350" s="16">
        <v>8034650</v>
      </c>
      <c r="J350" s="61">
        <f t="shared" si="11"/>
        <v>96.10595440300472</v>
      </c>
    </row>
    <row r="351" spans="1:10" ht="16.5" customHeight="1">
      <c r="A351" s="5">
        <f t="shared" si="10"/>
        <v>339</v>
      </c>
      <c r="B351" s="15" t="s">
        <v>534</v>
      </c>
      <c r="C351" s="59" t="s">
        <v>255</v>
      </c>
      <c r="D351" s="59" t="s">
        <v>767</v>
      </c>
      <c r="E351" s="59" t="s">
        <v>674</v>
      </c>
      <c r="F351" s="59" t="s">
        <v>675</v>
      </c>
      <c r="G351" s="16">
        <v>217121.5</v>
      </c>
      <c r="H351" s="16">
        <v>217121.5</v>
      </c>
      <c r="I351" s="16">
        <v>217121.5</v>
      </c>
      <c r="J351" s="61">
        <f t="shared" si="11"/>
        <v>100</v>
      </c>
    </row>
    <row r="352" spans="1:10" ht="12.75">
      <c r="A352" s="5">
        <f t="shared" si="10"/>
        <v>340</v>
      </c>
      <c r="B352" s="15" t="s">
        <v>514</v>
      </c>
      <c r="C352" s="59" t="s">
        <v>255</v>
      </c>
      <c r="D352" s="59" t="s">
        <v>767</v>
      </c>
      <c r="E352" s="59" t="s">
        <v>515</v>
      </c>
      <c r="F352" s="59" t="s">
        <v>675</v>
      </c>
      <c r="G352" s="16">
        <v>217121.5</v>
      </c>
      <c r="H352" s="16">
        <v>217121.5</v>
      </c>
      <c r="I352" s="16">
        <v>217121.5</v>
      </c>
      <c r="J352" s="61">
        <f t="shared" si="11"/>
        <v>100</v>
      </c>
    </row>
    <row r="353" spans="1:10" ht="25.5">
      <c r="A353" s="5">
        <f t="shared" si="10"/>
        <v>341</v>
      </c>
      <c r="B353" s="15" t="s">
        <v>682</v>
      </c>
      <c r="C353" s="59" t="s">
        <v>255</v>
      </c>
      <c r="D353" s="59" t="s">
        <v>767</v>
      </c>
      <c r="E353" s="59" t="s">
        <v>516</v>
      </c>
      <c r="F353" s="59" t="s">
        <v>675</v>
      </c>
      <c r="G353" s="16">
        <v>217121.5</v>
      </c>
      <c r="H353" s="16">
        <v>217121.5</v>
      </c>
      <c r="I353" s="16">
        <v>217121.5</v>
      </c>
      <c r="J353" s="61">
        <f t="shared" si="11"/>
        <v>100</v>
      </c>
    </row>
    <row r="354" spans="1:10" ht="12.75">
      <c r="A354" s="5">
        <f t="shared" si="10"/>
        <v>342</v>
      </c>
      <c r="B354" s="15" t="s">
        <v>683</v>
      </c>
      <c r="C354" s="59" t="s">
        <v>255</v>
      </c>
      <c r="D354" s="59" t="s">
        <v>767</v>
      </c>
      <c r="E354" s="59" t="s">
        <v>516</v>
      </c>
      <c r="F354" s="59" t="s">
        <v>616</v>
      </c>
      <c r="G354" s="16">
        <v>217121.5</v>
      </c>
      <c r="H354" s="16">
        <v>217121.5</v>
      </c>
      <c r="I354" s="16">
        <v>217121.5</v>
      </c>
      <c r="J354" s="61">
        <f t="shared" si="11"/>
        <v>100</v>
      </c>
    </row>
    <row r="355" spans="1:10" ht="38.25">
      <c r="A355" s="45">
        <f t="shared" si="10"/>
        <v>343</v>
      </c>
      <c r="B355" s="54" t="s">
        <v>175</v>
      </c>
      <c r="C355" s="56" t="s">
        <v>255</v>
      </c>
      <c r="D355" s="56" t="s">
        <v>769</v>
      </c>
      <c r="E355" s="56" t="s">
        <v>674</v>
      </c>
      <c r="F355" s="56" t="s">
        <v>675</v>
      </c>
      <c r="G355" s="55">
        <v>5188105.75</v>
      </c>
      <c r="H355" s="55">
        <v>5188105.75</v>
      </c>
      <c r="I355" s="55">
        <f>5078925.75+12000+69000</f>
        <v>5159925.75</v>
      </c>
      <c r="J355" s="34">
        <f t="shared" si="11"/>
        <v>99.45683451036055</v>
      </c>
    </row>
    <row r="356" spans="1:10" ht="12.75">
      <c r="A356" s="5">
        <f t="shared" si="10"/>
        <v>344</v>
      </c>
      <c r="B356" s="15" t="s">
        <v>187</v>
      </c>
      <c r="C356" s="59" t="s">
        <v>255</v>
      </c>
      <c r="D356" s="59" t="s">
        <v>773</v>
      </c>
      <c r="E356" s="59" t="s">
        <v>674</v>
      </c>
      <c r="F356" s="59" t="s">
        <v>675</v>
      </c>
      <c r="G356" s="16">
        <v>5188105.75</v>
      </c>
      <c r="H356" s="16">
        <v>5188105.75</v>
      </c>
      <c r="I356" s="16">
        <f>5078925.7569+12000</f>
        <v>5090925.7569</v>
      </c>
      <c r="J356" s="61">
        <f t="shared" si="11"/>
        <v>98.12686946290562</v>
      </c>
    </row>
    <row r="357" spans="1:10" ht="65.25" customHeight="1">
      <c r="A357" s="5">
        <f t="shared" si="10"/>
        <v>345</v>
      </c>
      <c r="B357" s="15" t="s">
        <v>550</v>
      </c>
      <c r="C357" s="59" t="s">
        <v>255</v>
      </c>
      <c r="D357" s="59" t="s">
        <v>773</v>
      </c>
      <c r="E357" s="59" t="s">
        <v>535</v>
      </c>
      <c r="F357" s="59" t="s">
        <v>675</v>
      </c>
      <c r="G357" s="16">
        <v>163000</v>
      </c>
      <c r="H357" s="16">
        <v>163000</v>
      </c>
      <c r="I357" s="16">
        <v>163000</v>
      </c>
      <c r="J357" s="61">
        <f t="shared" si="11"/>
        <v>100</v>
      </c>
    </row>
    <row r="358" spans="1:10" ht="14.25" customHeight="1">
      <c r="A358" s="5">
        <f t="shared" si="10"/>
        <v>346</v>
      </c>
      <c r="B358" s="15" t="s">
        <v>179</v>
      </c>
      <c r="C358" s="59" t="s">
        <v>255</v>
      </c>
      <c r="D358" s="59" t="s">
        <v>773</v>
      </c>
      <c r="E358" s="59" t="s">
        <v>535</v>
      </c>
      <c r="F358" s="59" t="s">
        <v>180</v>
      </c>
      <c r="G358" s="16">
        <v>163000</v>
      </c>
      <c r="H358" s="16">
        <v>163000</v>
      </c>
      <c r="I358" s="16">
        <v>163000</v>
      </c>
      <c r="J358" s="61">
        <f t="shared" si="11"/>
        <v>100</v>
      </c>
    </row>
    <row r="359" spans="1:10" ht="12.75">
      <c r="A359" s="5">
        <f t="shared" si="10"/>
        <v>347</v>
      </c>
      <c r="B359" s="15" t="s">
        <v>273</v>
      </c>
      <c r="C359" s="59" t="s">
        <v>255</v>
      </c>
      <c r="D359" s="59" t="s">
        <v>773</v>
      </c>
      <c r="E359" s="59" t="s">
        <v>692</v>
      </c>
      <c r="F359" s="59" t="s">
        <v>675</v>
      </c>
      <c r="G359" s="16">
        <v>81000</v>
      </c>
      <c r="H359" s="16">
        <v>81000</v>
      </c>
      <c r="I359" s="16">
        <f>I360+I363</f>
        <v>81000</v>
      </c>
      <c r="J359" s="61">
        <f t="shared" si="11"/>
        <v>100</v>
      </c>
    </row>
    <row r="360" spans="1:10" ht="38.25">
      <c r="A360" s="5">
        <f t="shared" si="10"/>
        <v>348</v>
      </c>
      <c r="B360" s="15" t="s">
        <v>693</v>
      </c>
      <c r="C360" s="59" t="s">
        <v>255</v>
      </c>
      <c r="D360" s="59" t="s">
        <v>773</v>
      </c>
      <c r="E360" s="59" t="s">
        <v>694</v>
      </c>
      <c r="F360" s="59" t="s">
        <v>675</v>
      </c>
      <c r="G360" s="16">
        <v>69000</v>
      </c>
      <c r="H360" s="16">
        <v>69000</v>
      </c>
      <c r="I360" s="16">
        <v>69000</v>
      </c>
      <c r="J360" s="61">
        <f t="shared" si="11"/>
        <v>100</v>
      </c>
    </row>
    <row r="361" spans="1:10" ht="12.75" customHeight="1">
      <c r="A361" s="5">
        <f t="shared" si="10"/>
        <v>349</v>
      </c>
      <c r="B361" s="15" t="s">
        <v>179</v>
      </c>
      <c r="C361" s="59" t="s">
        <v>255</v>
      </c>
      <c r="D361" s="59" t="s">
        <v>773</v>
      </c>
      <c r="E361" s="59" t="s">
        <v>694</v>
      </c>
      <c r="F361" s="59" t="s">
        <v>180</v>
      </c>
      <c r="G361" s="16">
        <v>69000</v>
      </c>
      <c r="H361" s="16">
        <v>69000</v>
      </c>
      <c r="I361" s="16">
        <v>69000</v>
      </c>
      <c r="J361" s="61">
        <f t="shared" si="11"/>
        <v>100</v>
      </c>
    </row>
    <row r="362" spans="1:10" ht="51">
      <c r="A362" s="5">
        <f t="shared" si="10"/>
        <v>350</v>
      </c>
      <c r="B362" s="15" t="s">
        <v>536</v>
      </c>
      <c r="C362" s="59" t="s">
        <v>255</v>
      </c>
      <c r="D362" s="59" t="s">
        <v>773</v>
      </c>
      <c r="E362" s="59" t="s">
        <v>537</v>
      </c>
      <c r="F362" s="59" t="s">
        <v>675</v>
      </c>
      <c r="G362" s="16">
        <v>12000</v>
      </c>
      <c r="H362" s="16">
        <v>12000</v>
      </c>
      <c r="I362" s="16">
        <v>12000</v>
      </c>
      <c r="J362" s="61">
        <f t="shared" si="11"/>
        <v>100</v>
      </c>
    </row>
    <row r="363" spans="1:10" ht="15" customHeight="1">
      <c r="A363" s="5">
        <f t="shared" si="10"/>
        <v>351</v>
      </c>
      <c r="B363" s="15" t="s">
        <v>179</v>
      </c>
      <c r="C363" s="59" t="s">
        <v>255</v>
      </c>
      <c r="D363" s="59" t="s">
        <v>773</v>
      </c>
      <c r="E363" s="59" t="s">
        <v>537</v>
      </c>
      <c r="F363" s="59" t="s">
        <v>180</v>
      </c>
      <c r="G363" s="16">
        <v>12000</v>
      </c>
      <c r="H363" s="16">
        <v>12000</v>
      </c>
      <c r="I363" s="16">
        <v>12000</v>
      </c>
      <c r="J363" s="61">
        <f t="shared" si="11"/>
        <v>100</v>
      </c>
    </row>
    <row r="364" spans="1:10" ht="12.75">
      <c r="A364" s="5">
        <f t="shared" si="10"/>
        <v>352</v>
      </c>
      <c r="B364" s="15" t="s">
        <v>685</v>
      </c>
      <c r="C364" s="59" t="s">
        <v>255</v>
      </c>
      <c r="D364" s="59" t="s">
        <v>773</v>
      </c>
      <c r="E364" s="59" t="s">
        <v>81</v>
      </c>
      <c r="F364" s="59" t="s">
        <v>675</v>
      </c>
      <c r="G364" s="16">
        <v>4534105.75</v>
      </c>
      <c r="H364" s="16">
        <v>4534105.75</v>
      </c>
      <c r="I364" s="16">
        <v>4505925.75</v>
      </c>
      <c r="J364" s="61">
        <f t="shared" si="11"/>
        <v>99.37848824986052</v>
      </c>
    </row>
    <row r="365" spans="1:10" ht="25.5">
      <c r="A365" s="5">
        <f t="shared" si="10"/>
        <v>353</v>
      </c>
      <c r="B365" s="15" t="s">
        <v>274</v>
      </c>
      <c r="C365" s="59" t="s">
        <v>255</v>
      </c>
      <c r="D365" s="59" t="s">
        <v>773</v>
      </c>
      <c r="E365" s="59" t="s">
        <v>275</v>
      </c>
      <c r="F365" s="59" t="s">
        <v>675</v>
      </c>
      <c r="G365" s="16">
        <v>4534105.75</v>
      </c>
      <c r="H365" s="16">
        <v>4534105.75</v>
      </c>
      <c r="I365" s="16">
        <v>4505925.75</v>
      </c>
      <c r="J365" s="61">
        <f t="shared" si="11"/>
        <v>99.37848824986052</v>
      </c>
    </row>
    <row r="366" spans="1:10" ht="15" customHeight="1">
      <c r="A366" s="5">
        <f t="shared" si="10"/>
        <v>354</v>
      </c>
      <c r="B366" s="15" t="s">
        <v>179</v>
      </c>
      <c r="C366" s="59" t="s">
        <v>255</v>
      </c>
      <c r="D366" s="59" t="s">
        <v>773</v>
      </c>
      <c r="E366" s="59" t="s">
        <v>275</v>
      </c>
      <c r="F366" s="59" t="s">
        <v>180</v>
      </c>
      <c r="G366" s="16">
        <v>4534105.75</v>
      </c>
      <c r="H366" s="16">
        <v>4534105.75</v>
      </c>
      <c r="I366" s="16">
        <v>4505925.75</v>
      </c>
      <c r="J366" s="61">
        <f t="shared" si="11"/>
        <v>99.37848824986052</v>
      </c>
    </row>
    <row r="367" spans="1:10" ht="25.5">
      <c r="A367" s="5">
        <f t="shared" si="10"/>
        <v>355</v>
      </c>
      <c r="B367" s="15" t="s">
        <v>523</v>
      </c>
      <c r="C367" s="59" t="s">
        <v>255</v>
      </c>
      <c r="D367" s="59" t="s">
        <v>773</v>
      </c>
      <c r="E367" s="59" t="s">
        <v>524</v>
      </c>
      <c r="F367" s="59" t="s">
        <v>675</v>
      </c>
      <c r="G367" s="16">
        <v>410000</v>
      </c>
      <c r="H367" s="16">
        <v>410000</v>
      </c>
      <c r="I367" s="16">
        <v>410000</v>
      </c>
      <c r="J367" s="61">
        <f t="shared" si="11"/>
        <v>100</v>
      </c>
    </row>
    <row r="368" spans="1:10" ht="63.75">
      <c r="A368" s="5">
        <f t="shared" si="10"/>
        <v>356</v>
      </c>
      <c r="B368" s="15" t="s">
        <v>549</v>
      </c>
      <c r="C368" s="59" t="s">
        <v>255</v>
      </c>
      <c r="D368" s="59" t="s">
        <v>773</v>
      </c>
      <c r="E368" s="59" t="s">
        <v>525</v>
      </c>
      <c r="F368" s="59" t="s">
        <v>675</v>
      </c>
      <c r="G368" s="16">
        <v>80000</v>
      </c>
      <c r="H368" s="16">
        <v>80000</v>
      </c>
      <c r="I368" s="16">
        <v>80000</v>
      </c>
      <c r="J368" s="61">
        <f t="shared" si="11"/>
        <v>100</v>
      </c>
    </row>
    <row r="369" spans="1:10" ht="13.5" customHeight="1">
      <c r="A369" s="5">
        <f t="shared" si="10"/>
        <v>357</v>
      </c>
      <c r="B369" s="15" t="s">
        <v>179</v>
      </c>
      <c r="C369" s="59" t="s">
        <v>255</v>
      </c>
      <c r="D369" s="59" t="s">
        <v>773</v>
      </c>
      <c r="E369" s="59" t="s">
        <v>525</v>
      </c>
      <c r="F369" s="59" t="s">
        <v>180</v>
      </c>
      <c r="G369" s="16">
        <v>80000</v>
      </c>
      <c r="H369" s="16">
        <v>80000</v>
      </c>
      <c r="I369" s="16">
        <v>80000</v>
      </c>
      <c r="J369" s="61">
        <f t="shared" si="11"/>
        <v>100</v>
      </c>
    </row>
    <row r="370" spans="1:10" ht="63.75">
      <c r="A370" s="5">
        <f t="shared" si="10"/>
        <v>358</v>
      </c>
      <c r="B370" s="15" t="s">
        <v>493</v>
      </c>
      <c r="C370" s="59" t="s">
        <v>255</v>
      </c>
      <c r="D370" s="59" t="s">
        <v>773</v>
      </c>
      <c r="E370" s="59" t="s">
        <v>538</v>
      </c>
      <c r="F370" s="59" t="s">
        <v>675</v>
      </c>
      <c r="G370" s="16">
        <v>330000</v>
      </c>
      <c r="H370" s="16">
        <v>330000</v>
      </c>
      <c r="I370" s="16">
        <v>330000</v>
      </c>
      <c r="J370" s="61">
        <f t="shared" si="11"/>
        <v>100</v>
      </c>
    </row>
    <row r="371" spans="1:10" ht="16.5" customHeight="1">
      <c r="A371" s="5">
        <f t="shared" si="10"/>
        <v>359</v>
      </c>
      <c r="B371" s="15" t="s">
        <v>179</v>
      </c>
      <c r="C371" s="59" t="s">
        <v>255</v>
      </c>
      <c r="D371" s="59" t="s">
        <v>773</v>
      </c>
      <c r="E371" s="59" t="s">
        <v>538</v>
      </c>
      <c r="F371" s="59" t="s">
        <v>180</v>
      </c>
      <c r="G371" s="16">
        <v>330000</v>
      </c>
      <c r="H371" s="16">
        <v>330000</v>
      </c>
      <c r="I371" s="16">
        <v>330000</v>
      </c>
      <c r="J371" s="61">
        <f t="shared" si="11"/>
        <v>100</v>
      </c>
    </row>
    <row r="372" spans="1:10" ht="25.5">
      <c r="A372" s="31">
        <f t="shared" si="10"/>
        <v>360</v>
      </c>
      <c r="B372" s="32" t="s">
        <v>539</v>
      </c>
      <c r="C372" s="33" t="s">
        <v>540</v>
      </c>
      <c r="D372" s="33" t="s">
        <v>673</v>
      </c>
      <c r="E372" s="33" t="s">
        <v>674</v>
      </c>
      <c r="F372" s="33" t="s">
        <v>675</v>
      </c>
      <c r="G372" s="34">
        <v>2603580</v>
      </c>
      <c r="H372" s="34">
        <v>2603580</v>
      </c>
      <c r="I372" s="34">
        <v>2592339.08</v>
      </c>
      <c r="J372" s="34">
        <f t="shared" si="11"/>
        <v>99.56825140767712</v>
      </c>
    </row>
    <row r="373" spans="1:10" ht="12.75">
      <c r="A373" s="45">
        <f t="shared" si="10"/>
        <v>361</v>
      </c>
      <c r="B373" s="54" t="s">
        <v>666</v>
      </c>
      <c r="C373" s="56" t="s">
        <v>540</v>
      </c>
      <c r="D373" s="56" t="s">
        <v>631</v>
      </c>
      <c r="E373" s="56" t="s">
        <v>674</v>
      </c>
      <c r="F373" s="56" t="s">
        <v>675</v>
      </c>
      <c r="G373" s="55">
        <v>2603580</v>
      </c>
      <c r="H373" s="55">
        <v>2603580</v>
      </c>
      <c r="I373" s="55">
        <v>2592339.08</v>
      </c>
      <c r="J373" s="34">
        <f t="shared" si="11"/>
        <v>99.56825140767712</v>
      </c>
    </row>
    <row r="374" spans="1:10" ht="38.25">
      <c r="A374" s="5">
        <f t="shared" si="10"/>
        <v>362</v>
      </c>
      <c r="B374" s="15" t="s">
        <v>74</v>
      </c>
      <c r="C374" s="59" t="s">
        <v>540</v>
      </c>
      <c r="D374" s="59" t="s">
        <v>592</v>
      </c>
      <c r="E374" s="59" t="s">
        <v>674</v>
      </c>
      <c r="F374" s="59" t="s">
        <v>675</v>
      </c>
      <c r="G374" s="16">
        <v>2603580</v>
      </c>
      <c r="H374" s="16">
        <v>2603580</v>
      </c>
      <c r="I374" s="16">
        <v>2592339.08</v>
      </c>
      <c r="J374" s="61">
        <f t="shared" si="11"/>
        <v>99.56825140767712</v>
      </c>
    </row>
    <row r="375" spans="1:10" ht="38.25">
      <c r="A375" s="5">
        <f t="shared" si="10"/>
        <v>363</v>
      </c>
      <c r="B375" s="15" t="s">
        <v>676</v>
      </c>
      <c r="C375" s="59" t="s">
        <v>540</v>
      </c>
      <c r="D375" s="59" t="s">
        <v>592</v>
      </c>
      <c r="E375" s="59" t="s">
        <v>78</v>
      </c>
      <c r="F375" s="59" t="s">
        <v>675</v>
      </c>
      <c r="G375" s="16">
        <v>2603580</v>
      </c>
      <c r="H375" s="16">
        <v>2603580</v>
      </c>
      <c r="I375" s="16">
        <v>2592339.08</v>
      </c>
      <c r="J375" s="61">
        <f t="shared" si="11"/>
        <v>99.56825140767712</v>
      </c>
    </row>
    <row r="376" spans="1:10" ht="12.75">
      <c r="A376" s="5">
        <f t="shared" si="10"/>
        <v>364</v>
      </c>
      <c r="B376" s="15" t="s">
        <v>679</v>
      </c>
      <c r="C376" s="59" t="s">
        <v>540</v>
      </c>
      <c r="D376" s="59" t="s">
        <v>592</v>
      </c>
      <c r="E376" s="59" t="s">
        <v>593</v>
      </c>
      <c r="F376" s="59" t="s">
        <v>675</v>
      </c>
      <c r="G376" s="16">
        <v>1549805</v>
      </c>
      <c r="H376" s="16">
        <v>1549805</v>
      </c>
      <c r="I376" s="16">
        <v>1538887.84</v>
      </c>
      <c r="J376" s="61">
        <f t="shared" si="11"/>
        <v>99.29557847600182</v>
      </c>
    </row>
    <row r="377" spans="1:10" ht="25.5">
      <c r="A377" s="5">
        <f t="shared" si="10"/>
        <v>365</v>
      </c>
      <c r="B377" s="15" t="s">
        <v>678</v>
      </c>
      <c r="C377" s="59" t="s">
        <v>540</v>
      </c>
      <c r="D377" s="59" t="s">
        <v>592</v>
      </c>
      <c r="E377" s="59" t="s">
        <v>593</v>
      </c>
      <c r="F377" s="59" t="s">
        <v>590</v>
      </c>
      <c r="G377" s="16">
        <v>1549805</v>
      </c>
      <c r="H377" s="16">
        <v>1549805</v>
      </c>
      <c r="I377" s="16">
        <v>1538887.84</v>
      </c>
      <c r="J377" s="61">
        <f t="shared" si="11"/>
        <v>99.29557847600182</v>
      </c>
    </row>
    <row r="378" spans="1:10" ht="25.5">
      <c r="A378" s="5">
        <f t="shared" si="10"/>
        <v>366</v>
      </c>
      <c r="B378" s="15" t="s">
        <v>541</v>
      </c>
      <c r="C378" s="59" t="s">
        <v>540</v>
      </c>
      <c r="D378" s="59" t="s">
        <v>592</v>
      </c>
      <c r="E378" s="59" t="s">
        <v>542</v>
      </c>
      <c r="F378" s="59" t="s">
        <v>675</v>
      </c>
      <c r="G378" s="16">
        <v>952675</v>
      </c>
      <c r="H378" s="16">
        <v>952675</v>
      </c>
      <c r="I378" s="16">
        <v>952651.24</v>
      </c>
      <c r="J378" s="61">
        <f t="shared" si="11"/>
        <v>99.99750597003175</v>
      </c>
    </row>
    <row r="379" spans="1:10" ht="25.5">
      <c r="A379" s="5">
        <f t="shared" si="10"/>
        <v>367</v>
      </c>
      <c r="B379" s="15" t="s">
        <v>678</v>
      </c>
      <c r="C379" s="59" t="s">
        <v>540</v>
      </c>
      <c r="D379" s="59" t="s">
        <v>592</v>
      </c>
      <c r="E379" s="59" t="s">
        <v>542</v>
      </c>
      <c r="F379" s="59" t="s">
        <v>590</v>
      </c>
      <c r="G379" s="16">
        <v>952675</v>
      </c>
      <c r="H379" s="16">
        <v>952675</v>
      </c>
      <c r="I379" s="16">
        <v>952651.24</v>
      </c>
      <c r="J379" s="61">
        <f t="shared" si="11"/>
        <v>99.99750597003175</v>
      </c>
    </row>
    <row r="380" spans="1:10" ht="25.5">
      <c r="A380" s="5">
        <f t="shared" si="10"/>
        <v>368</v>
      </c>
      <c r="B380" s="15" t="s">
        <v>698</v>
      </c>
      <c r="C380" s="59" t="s">
        <v>540</v>
      </c>
      <c r="D380" s="59" t="s">
        <v>592</v>
      </c>
      <c r="E380" s="59" t="s">
        <v>594</v>
      </c>
      <c r="F380" s="59" t="s">
        <v>675</v>
      </c>
      <c r="G380" s="16">
        <v>101100</v>
      </c>
      <c r="H380" s="16">
        <v>101100</v>
      </c>
      <c r="I380" s="16">
        <v>100800</v>
      </c>
      <c r="J380" s="61">
        <f t="shared" si="11"/>
        <v>99.70326409495549</v>
      </c>
    </row>
    <row r="381" spans="1:10" ht="25.5">
      <c r="A381" s="5">
        <f t="shared" si="10"/>
        <v>369</v>
      </c>
      <c r="B381" s="15" t="s">
        <v>678</v>
      </c>
      <c r="C381" s="59" t="s">
        <v>540</v>
      </c>
      <c r="D381" s="59" t="s">
        <v>592</v>
      </c>
      <c r="E381" s="59" t="s">
        <v>594</v>
      </c>
      <c r="F381" s="59" t="s">
        <v>590</v>
      </c>
      <c r="G381" s="16">
        <v>101100</v>
      </c>
      <c r="H381" s="16">
        <v>101100</v>
      </c>
      <c r="I381" s="16">
        <v>100800</v>
      </c>
      <c r="J381" s="61">
        <f t="shared" si="11"/>
        <v>99.70326409495549</v>
      </c>
    </row>
    <row r="382" spans="1:10" ht="25.5">
      <c r="A382" s="31">
        <f t="shared" si="10"/>
        <v>370</v>
      </c>
      <c r="B382" s="32" t="s">
        <v>543</v>
      </c>
      <c r="C382" s="33" t="s">
        <v>544</v>
      </c>
      <c r="D382" s="33" t="s">
        <v>673</v>
      </c>
      <c r="E382" s="33" t="s">
        <v>674</v>
      </c>
      <c r="F382" s="33" t="s">
        <v>675</v>
      </c>
      <c r="G382" s="34">
        <v>2221570</v>
      </c>
      <c r="H382" s="34">
        <v>2221570</v>
      </c>
      <c r="I382" s="34">
        <v>2100247.48</v>
      </c>
      <c r="J382" s="34">
        <f t="shared" si="11"/>
        <v>94.53888376238426</v>
      </c>
    </row>
    <row r="383" spans="1:10" ht="12.75">
      <c r="A383" s="45">
        <f t="shared" si="10"/>
        <v>371</v>
      </c>
      <c r="B383" s="54" t="s">
        <v>666</v>
      </c>
      <c r="C383" s="56" t="s">
        <v>544</v>
      </c>
      <c r="D383" s="56" t="s">
        <v>631</v>
      </c>
      <c r="E383" s="56" t="s">
        <v>674</v>
      </c>
      <c r="F383" s="56" t="s">
        <v>675</v>
      </c>
      <c r="G383" s="55">
        <v>2221570</v>
      </c>
      <c r="H383" s="55">
        <v>2221570</v>
      </c>
      <c r="I383" s="55">
        <v>2100247.48</v>
      </c>
      <c r="J383" s="34">
        <f t="shared" si="11"/>
        <v>94.53888376238426</v>
      </c>
    </row>
    <row r="384" spans="1:10" ht="38.25">
      <c r="A384" s="5">
        <f t="shared" si="10"/>
        <v>372</v>
      </c>
      <c r="B384" s="15" t="s">
        <v>545</v>
      </c>
      <c r="C384" s="59" t="s">
        <v>544</v>
      </c>
      <c r="D384" s="59" t="s">
        <v>286</v>
      </c>
      <c r="E384" s="59" t="s">
        <v>674</v>
      </c>
      <c r="F384" s="59" t="s">
        <v>675</v>
      </c>
      <c r="G384" s="16">
        <v>2221570</v>
      </c>
      <c r="H384" s="16">
        <v>2221570</v>
      </c>
      <c r="I384" s="16">
        <v>2100247.48</v>
      </c>
      <c r="J384" s="61">
        <f t="shared" si="11"/>
        <v>94.53888376238426</v>
      </c>
    </row>
    <row r="385" spans="1:10" ht="38.25">
      <c r="A385" s="5">
        <f>1+A384</f>
        <v>373</v>
      </c>
      <c r="B385" s="15" t="s">
        <v>676</v>
      </c>
      <c r="C385" s="59" t="s">
        <v>544</v>
      </c>
      <c r="D385" s="59" t="s">
        <v>286</v>
      </c>
      <c r="E385" s="59" t="s">
        <v>78</v>
      </c>
      <c r="F385" s="59" t="s">
        <v>675</v>
      </c>
      <c r="G385" s="16">
        <v>2221570</v>
      </c>
      <c r="H385" s="16">
        <v>2221570</v>
      </c>
      <c r="I385" s="16">
        <v>2100247.48</v>
      </c>
      <c r="J385" s="61">
        <f aca="true" t="shared" si="12" ref="J385:J390">I385/H385*100</f>
        <v>94.53888376238426</v>
      </c>
    </row>
    <row r="386" spans="1:10" ht="12.75">
      <c r="A386" s="5">
        <f>1+A385</f>
        <v>374</v>
      </c>
      <c r="B386" s="15" t="s">
        <v>679</v>
      </c>
      <c r="C386" s="59" t="s">
        <v>544</v>
      </c>
      <c r="D386" s="59" t="s">
        <v>286</v>
      </c>
      <c r="E386" s="59" t="s">
        <v>593</v>
      </c>
      <c r="F386" s="59" t="s">
        <v>675</v>
      </c>
      <c r="G386" s="16">
        <v>1545510</v>
      </c>
      <c r="H386" s="16">
        <v>1545510</v>
      </c>
      <c r="I386" s="16">
        <v>1425267.97</v>
      </c>
      <c r="J386" s="61">
        <f t="shared" si="12"/>
        <v>92.21991252078602</v>
      </c>
    </row>
    <row r="387" spans="1:10" ht="25.5">
      <c r="A387" s="5">
        <f>1+A386</f>
        <v>375</v>
      </c>
      <c r="B387" s="15" t="s">
        <v>678</v>
      </c>
      <c r="C387" s="59" t="s">
        <v>544</v>
      </c>
      <c r="D387" s="59" t="s">
        <v>286</v>
      </c>
      <c r="E387" s="59" t="s">
        <v>593</v>
      </c>
      <c r="F387" s="59" t="s">
        <v>590</v>
      </c>
      <c r="G387" s="16">
        <v>1545510</v>
      </c>
      <c r="H387" s="16">
        <v>1545510</v>
      </c>
      <c r="I387" s="16">
        <v>1425267.97</v>
      </c>
      <c r="J387" s="61">
        <f t="shared" si="12"/>
        <v>92.21991252078602</v>
      </c>
    </row>
    <row r="388" spans="1:10" ht="27.75" customHeight="1">
      <c r="A388" s="5">
        <f>1+A387</f>
        <v>376</v>
      </c>
      <c r="B388" s="15" t="s">
        <v>546</v>
      </c>
      <c r="C388" s="59" t="s">
        <v>544</v>
      </c>
      <c r="D388" s="59" t="s">
        <v>286</v>
      </c>
      <c r="E388" s="59" t="s">
        <v>547</v>
      </c>
      <c r="F388" s="59" t="s">
        <v>675</v>
      </c>
      <c r="G388" s="16">
        <v>676060</v>
      </c>
      <c r="H388" s="16">
        <v>676060</v>
      </c>
      <c r="I388" s="16">
        <v>674979.51</v>
      </c>
      <c r="J388" s="61">
        <f t="shared" si="12"/>
        <v>99.84017838653374</v>
      </c>
    </row>
    <row r="389" spans="1:10" ht="25.5">
      <c r="A389" s="5">
        <f>1+A388</f>
        <v>377</v>
      </c>
      <c r="B389" s="15" t="s">
        <v>678</v>
      </c>
      <c r="C389" s="59" t="s">
        <v>544</v>
      </c>
      <c r="D389" s="59" t="s">
        <v>286</v>
      </c>
      <c r="E389" s="59" t="s">
        <v>547</v>
      </c>
      <c r="F389" s="59" t="s">
        <v>590</v>
      </c>
      <c r="G389" s="16">
        <v>676060</v>
      </c>
      <c r="H389" s="16">
        <v>676060</v>
      </c>
      <c r="I389" s="16">
        <v>674979.51</v>
      </c>
      <c r="J389" s="61">
        <f t="shared" si="12"/>
        <v>99.84017838653374</v>
      </c>
    </row>
    <row r="390" spans="2:10" ht="12.75">
      <c r="B390" s="53" t="s">
        <v>660</v>
      </c>
      <c r="F390" s="57"/>
      <c r="G390" s="20">
        <v>701424818.92</v>
      </c>
      <c r="H390" s="20">
        <v>701424818.92</v>
      </c>
      <c r="I390" s="20">
        <f>I13+I19+I225+I295+I372+I382</f>
        <v>654121595.22</v>
      </c>
      <c r="J390" s="20">
        <f t="shared" si="12"/>
        <v>93.25612347552318</v>
      </c>
    </row>
  </sheetData>
  <sheetProtection/>
  <mergeCells count="10">
    <mergeCell ref="I9:J10"/>
    <mergeCell ref="A7:J7"/>
    <mergeCell ref="A9:A11"/>
    <mergeCell ref="B9:B11"/>
    <mergeCell ref="D9:D11"/>
    <mergeCell ref="E9:E11"/>
    <mergeCell ref="F9:F11"/>
    <mergeCell ref="H9:H11"/>
    <mergeCell ref="C9:C11"/>
    <mergeCell ref="G9:G11"/>
  </mergeCells>
  <printOptions/>
  <pageMargins left="0.3937007874015748" right="0" top="0.1968503937007874" bottom="0.1968503937007874"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T24"/>
  <sheetViews>
    <sheetView zoomScalePageLayoutView="0" workbookViewId="0" topLeftCell="F1">
      <selection activeCell="R13" sqref="R13"/>
    </sheetView>
  </sheetViews>
  <sheetFormatPr defaultColWidth="9.140625" defaultRowHeight="12.75"/>
  <cols>
    <col min="1" max="1" width="5.57421875" style="1" customWidth="1"/>
    <col min="2" max="2" width="30.57421875" style="2" customWidth="1"/>
    <col min="3" max="3" width="14.421875" style="2" customWidth="1"/>
    <col min="4" max="4" width="11.57421875" style="2" customWidth="1"/>
    <col min="5" max="5" width="8.00390625" style="2" customWidth="1"/>
    <col min="6" max="6" width="14.57421875" style="3" customWidth="1"/>
    <col min="7" max="7" width="11.140625" style="2" customWidth="1"/>
    <col min="8" max="8" width="8.57421875" style="2" customWidth="1"/>
    <col min="9" max="9" width="14.421875" style="2" customWidth="1"/>
    <col min="10" max="10" width="11.00390625" style="2" customWidth="1"/>
    <col min="11" max="11" width="8.00390625" style="2" customWidth="1"/>
    <col min="12" max="12" width="14.57421875" style="2" customWidth="1"/>
    <col min="13" max="13" width="10.57421875" style="2" customWidth="1"/>
    <col min="14" max="14" width="8.421875" style="2" customWidth="1"/>
    <col min="15" max="15" width="14.57421875" style="2" customWidth="1"/>
    <col min="16" max="16" width="10.8515625" style="2" customWidth="1"/>
    <col min="17" max="17" width="8.00390625" style="2" customWidth="1"/>
    <col min="18" max="18" width="15.8515625" style="2" customWidth="1"/>
    <col min="19" max="19" width="11.421875" style="2" customWidth="1"/>
    <col min="20" max="16384" width="9.140625" style="2" customWidth="1"/>
  </cols>
  <sheetData>
    <row r="1" ht="12.75">
      <c r="T1" s="60" t="s">
        <v>810</v>
      </c>
    </row>
    <row r="2" ht="12.75">
      <c r="T2" s="60" t="s">
        <v>661</v>
      </c>
    </row>
    <row r="3" ht="12.75">
      <c r="T3" s="60" t="s">
        <v>85</v>
      </c>
    </row>
    <row r="4" ht="12.75">
      <c r="T4" s="60" t="s">
        <v>283</v>
      </c>
    </row>
    <row r="5" ht="9.75" customHeight="1">
      <c r="T5" s="60" t="s">
        <v>921</v>
      </c>
    </row>
    <row r="6" ht="11.25" hidden="1"/>
    <row r="7" spans="1:20" ht="15" customHeight="1">
      <c r="A7" s="150" t="s">
        <v>715</v>
      </c>
      <c r="B7" s="151"/>
      <c r="C7" s="151"/>
      <c r="D7" s="151"/>
      <c r="E7" s="151"/>
      <c r="F7" s="151"/>
      <c r="G7" s="151"/>
      <c r="H7" s="151"/>
      <c r="I7" s="151"/>
      <c r="J7" s="151"/>
      <c r="K7" s="151"/>
      <c r="L7" s="151"/>
      <c r="M7" s="151"/>
      <c r="N7" s="151"/>
      <c r="O7" s="151"/>
      <c r="P7" s="151"/>
      <c r="Q7" s="151"/>
      <c r="R7" s="151"/>
      <c r="S7" s="151"/>
      <c r="T7" s="151"/>
    </row>
    <row r="8" ht="11.25" customHeight="1"/>
    <row r="9" spans="1:20" ht="25.5" customHeight="1">
      <c r="A9" s="148" t="s">
        <v>813</v>
      </c>
      <c r="B9" s="159" t="s">
        <v>814</v>
      </c>
      <c r="C9" s="148" t="s">
        <v>815</v>
      </c>
      <c r="D9" s="148"/>
      <c r="E9" s="148"/>
      <c r="F9" s="148" t="s">
        <v>816</v>
      </c>
      <c r="G9" s="148"/>
      <c r="H9" s="148"/>
      <c r="I9" s="148" t="s">
        <v>817</v>
      </c>
      <c r="J9" s="148"/>
      <c r="K9" s="148"/>
      <c r="L9" s="148" t="s">
        <v>818</v>
      </c>
      <c r="M9" s="148"/>
      <c r="N9" s="148"/>
      <c r="O9" s="148" t="s">
        <v>819</v>
      </c>
      <c r="P9" s="148"/>
      <c r="Q9" s="148"/>
      <c r="R9" s="156" t="s">
        <v>820</v>
      </c>
      <c r="S9" s="156"/>
      <c r="T9" s="156"/>
    </row>
    <row r="10" spans="1:20" ht="11.25" customHeight="1">
      <c r="A10" s="152"/>
      <c r="B10" s="160"/>
      <c r="C10" s="155" t="s">
        <v>281</v>
      </c>
      <c r="D10" s="149" t="s">
        <v>628</v>
      </c>
      <c r="E10" s="149"/>
      <c r="F10" s="155" t="s">
        <v>281</v>
      </c>
      <c r="G10" s="149" t="s">
        <v>628</v>
      </c>
      <c r="H10" s="149"/>
      <c r="I10" s="155" t="s">
        <v>281</v>
      </c>
      <c r="J10" s="149" t="s">
        <v>628</v>
      </c>
      <c r="K10" s="149"/>
      <c r="L10" s="155" t="s">
        <v>281</v>
      </c>
      <c r="M10" s="149" t="s">
        <v>628</v>
      </c>
      <c r="N10" s="149"/>
      <c r="O10" s="155" t="s">
        <v>281</v>
      </c>
      <c r="P10" s="149" t="s">
        <v>628</v>
      </c>
      <c r="Q10" s="149"/>
      <c r="R10" s="157" t="s">
        <v>281</v>
      </c>
      <c r="S10" s="158" t="s">
        <v>628</v>
      </c>
      <c r="T10" s="158"/>
    </row>
    <row r="11" spans="1:20" ht="11.25">
      <c r="A11" s="152"/>
      <c r="B11" s="160"/>
      <c r="C11" s="155"/>
      <c r="D11" s="149"/>
      <c r="E11" s="149"/>
      <c r="F11" s="155"/>
      <c r="G11" s="149"/>
      <c r="H11" s="149"/>
      <c r="I11" s="155"/>
      <c r="J11" s="149"/>
      <c r="K11" s="149"/>
      <c r="L11" s="155"/>
      <c r="M11" s="149"/>
      <c r="N11" s="149"/>
      <c r="O11" s="155"/>
      <c r="P11" s="149"/>
      <c r="Q11" s="149"/>
      <c r="R11" s="157"/>
      <c r="S11" s="158"/>
      <c r="T11" s="158"/>
    </row>
    <row r="12" spans="1:20" ht="33.75">
      <c r="A12" s="152"/>
      <c r="B12" s="160"/>
      <c r="C12" s="155"/>
      <c r="D12" s="6" t="s">
        <v>662</v>
      </c>
      <c r="E12" s="6" t="s">
        <v>827</v>
      </c>
      <c r="F12" s="155"/>
      <c r="G12" s="6" t="s">
        <v>662</v>
      </c>
      <c r="H12" s="6" t="s">
        <v>827</v>
      </c>
      <c r="I12" s="155"/>
      <c r="J12" s="6" t="s">
        <v>662</v>
      </c>
      <c r="K12" s="6" t="s">
        <v>827</v>
      </c>
      <c r="L12" s="155"/>
      <c r="M12" s="6" t="s">
        <v>662</v>
      </c>
      <c r="N12" s="6" t="s">
        <v>827</v>
      </c>
      <c r="O12" s="155"/>
      <c r="P12" s="6" t="s">
        <v>662</v>
      </c>
      <c r="Q12" s="6" t="s">
        <v>827</v>
      </c>
      <c r="R12" s="157"/>
      <c r="S12" s="77" t="s">
        <v>662</v>
      </c>
      <c r="T12" s="77" t="s">
        <v>827</v>
      </c>
    </row>
    <row r="13" spans="1:20" ht="72.75" customHeight="1">
      <c r="A13" s="5">
        <v>1</v>
      </c>
      <c r="B13" s="86" t="s">
        <v>328</v>
      </c>
      <c r="C13" s="78">
        <v>0</v>
      </c>
      <c r="D13" s="71">
        <v>0</v>
      </c>
      <c r="E13" s="79">
        <v>0</v>
      </c>
      <c r="F13" s="78">
        <v>0</v>
      </c>
      <c r="G13" s="71">
        <v>0</v>
      </c>
      <c r="H13" s="79">
        <v>0</v>
      </c>
      <c r="I13" s="78">
        <v>113000</v>
      </c>
      <c r="J13" s="71">
        <v>71250</v>
      </c>
      <c r="K13" s="79">
        <f>J13/I13</f>
        <v>0.6305309734513275</v>
      </c>
      <c r="L13" s="78">
        <v>0</v>
      </c>
      <c r="M13" s="71">
        <v>0</v>
      </c>
      <c r="N13" s="79">
        <v>0</v>
      </c>
      <c r="O13" s="78">
        <v>0</v>
      </c>
      <c r="P13" s="71">
        <v>0</v>
      </c>
      <c r="Q13" s="79">
        <v>0</v>
      </c>
      <c r="R13" s="80">
        <f aca="true" t="shared" si="0" ref="R13:R19">C13+F13+I13+L13+O13</f>
        <v>113000</v>
      </c>
      <c r="S13" s="72">
        <f aca="true" t="shared" si="1" ref="S13:S19">D13+G13+J13+M13+P13</f>
        <v>71250</v>
      </c>
      <c r="T13" s="81">
        <f aca="true" t="shared" si="2" ref="T13:T20">S13/R13</f>
        <v>0.6305309734513275</v>
      </c>
    </row>
    <row r="14" spans="1:20" ht="50.25" customHeight="1">
      <c r="A14" s="5">
        <f aca="true" t="shared" si="3" ref="A14:A19">1+A13</f>
        <v>2</v>
      </c>
      <c r="B14" s="86" t="s">
        <v>329</v>
      </c>
      <c r="C14" s="78">
        <v>9869000</v>
      </c>
      <c r="D14" s="71">
        <v>9671620</v>
      </c>
      <c r="E14" s="79">
        <f>D14/C14</f>
        <v>0.98</v>
      </c>
      <c r="F14" s="78">
        <v>13280000</v>
      </c>
      <c r="G14" s="71">
        <v>11952000</v>
      </c>
      <c r="H14" s="79">
        <f>G14/F14</f>
        <v>0.9</v>
      </c>
      <c r="I14" s="78">
        <v>14666000</v>
      </c>
      <c r="J14" s="71">
        <v>14011898.81</v>
      </c>
      <c r="K14" s="79">
        <f>J14/I14</f>
        <v>0.9554001643256512</v>
      </c>
      <c r="L14" s="78">
        <v>13800000</v>
      </c>
      <c r="M14" s="71">
        <v>13110000</v>
      </c>
      <c r="N14" s="79">
        <f>M14/L14</f>
        <v>0.95</v>
      </c>
      <c r="O14" s="78">
        <v>17956000</v>
      </c>
      <c r="P14" s="71">
        <v>17596880</v>
      </c>
      <c r="Q14" s="79">
        <f>P14/O14</f>
        <v>0.98</v>
      </c>
      <c r="R14" s="80">
        <f t="shared" si="0"/>
        <v>69571000</v>
      </c>
      <c r="S14" s="72">
        <f t="shared" si="1"/>
        <v>66342398.81</v>
      </c>
      <c r="T14" s="81">
        <f t="shared" si="2"/>
        <v>0.9535927154992742</v>
      </c>
    </row>
    <row r="15" spans="1:20" ht="44.25" customHeight="1">
      <c r="A15" s="5">
        <f t="shared" si="3"/>
        <v>3</v>
      </c>
      <c r="B15" s="86" t="s">
        <v>330</v>
      </c>
      <c r="C15" s="71">
        <v>2922000</v>
      </c>
      <c r="D15" s="71">
        <v>2692699.15</v>
      </c>
      <c r="E15" s="79">
        <f>D15/C15</f>
        <v>0.92152606091718</v>
      </c>
      <c r="F15" s="71">
        <v>0</v>
      </c>
      <c r="G15" s="71">
        <v>0</v>
      </c>
      <c r="H15" s="79">
        <v>0</v>
      </c>
      <c r="I15" s="71">
        <v>0</v>
      </c>
      <c r="J15" s="71">
        <v>0</v>
      </c>
      <c r="K15" s="79">
        <v>0</v>
      </c>
      <c r="L15" s="71">
        <v>0</v>
      </c>
      <c r="M15" s="71">
        <v>0</v>
      </c>
      <c r="N15" s="79">
        <v>0</v>
      </c>
      <c r="O15" s="82">
        <v>0</v>
      </c>
      <c r="P15" s="71">
        <v>0</v>
      </c>
      <c r="Q15" s="79">
        <v>0</v>
      </c>
      <c r="R15" s="80">
        <f t="shared" si="0"/>
        <v>2922000</v>
      </c>
      <c r="S15" s="72">
        <f t="shared" si="1"/>
        <v>2692699.15</v>
      </c>
      <c r="T15" s="81">
        <f t="shared" si="2"/>
        <v>0.92152606091718</v>
      </c>
    </row>
    <row r="16" spans="1:20" ht="120" customHeight="1">
      <c r="A16" s="5">
        <f t="shared" si="3"/>
        <v>4</v>
      </c>
      <c r="B16" s="86" t="s">
        <v>331</v>
      </c>
      <c r="C16" s="71">
        <v>0</v>
      </c>
      <c r="D16" s="71">
        <v>0</v>
      </c>
      <c r="E16" s="79">
        <v>0</v>
      </c>
      <c r="F16" s="71">
        <v>1235700</v>
      </c>
      <c r="G16" s="71">
        <v>1235700</v>
      </c>
      <c r="H16" s="79">
        <v>1</v>
      </c>
      <c r="I16" s="71">
        <v>0</v>
      </c>
      <c r="J16" s="71">
        <v>0</v>
      </c>
      <c r="K16" s="79">
        <v>0</v>
      </c>
      <c r="L16" s="71">
        <v>0</v>
      </c>
      <c r="M16" s="71">
        <v>0</v>
      </c>
      <c r="N16" s="79">
        <v>0</v>
      </c>
      <c r="O16" s="82">
        <v>0</v>
      </c>
      <c r="P16" s="71">
        <v>0</v>
      </c>
      <c r="Q16" s="79">
        <v>0</v>
      </c>
      <c r="R16" s="80">
        <f t="shared" si="0"/>
        <v>1235700</v>
      </c>
      <c r="S16" s="72">
        <f t="shared" si="1"/>
        <v>1235700</v>
      </c>
      <c r="T16" s="81">
        <f t="shared" si="2"/>
        <v>1</v>
      </c>
    </row>
    <row r="17" spans="1:20" ht="90.75" customHeight="1">
      <c r="A17" s="5">
        <f t="shared" si="3"/>
        <v>5</v>
      </c>
      <c r="B17" s="86" t="s">
        <v>332</v>
      </c>
      <c r="C17" s="71">
        <v>0</v>
      </c>
      <c r="D17" s="71">
        <v>0</v>
      </c>
      <c r="E17" s="79">
        <v>0</v>
      </c>
      <c r="F17" s="71">
        <v>565884</v>
      </c>
      <c r="G17" s="71">
        <v>565884</v>
      </c>
      <c r="H17" s="79">
        <v>1</v>
      </c>
      <c r="I17" s="71">
        <v>0</v>
      </c>
      <c r="J17" s="71">
        <v>0</v>
      </c>
      <c r="K17" s="79">
        <v>0</v>
      </c>
      <c r="L17" s="71">
        <v>89800</v>
      </c>
      <c r="M17" s="71">
        <v>89800</v>
      </c>
      <c r="N17" s="79">
        <v>1</v>
      </c>
      <c r="O17" s="82">
        <v>54097</v>
      </c>
      <c r="P17" s="71">
        <v>54097</v>
      </c>
      <c r="Q17" s="79">
        <v>1</v>
      </c>
      <c r="R17" s="80">
        <f t="shared" si="0"/>
        <v>709781</v>
      </c>
      <c r="S17" s="72">
        <f t="shared" si="1"/>
        <v>709781</v>
      </c>
      <c r="T17" s="81">
        <f t="shared" si="2"/>
        <v>1</v>
      </c>
    </row>
    <row r="18" spans="1:20" ht="102.75" customHeight="1">
      <c r="A18" s="5">
        <f t="shared" si="3"/>
        <v>6</v>
      </c>
      <c r="B18" s="86" t="s">
        <v>754</v>
      </c>
      <c r="C18" s="71">
        <v>1685346</v>
      </c>
      <c r="D18" s="71">
        <v>1685346</v>
      </c>
      <c r="E18" s="79">
        <v>1</v>
      </c>
      <c r="F18" s="71">
        <v>3863634</v>
      </c>
      <c r="G18" s="71">
        <v>3411796</v>
      </c>
      <c r="H18" s="79">
        <f>G18/F18</f>
        <v>0.8830536225739809</v>
      </c>
      <c r="I18" s="71">
        <v>2693029</v>
      </c>
      <c r="J18" s="71">
        <v>2293666</v>
      </c>
      <c r="K18" s="79">
        <f>J18/I18</f>
        <v>0.8517049018038796</v>
      </c>
      <c r="L18" s="71">
        <v>6071660</v>
      </c>
      <c r="M18" s="71">
        <v>4200110</v>
      </c>
      <c r="N18" s="79">
        <f>M18/L18</f>
        <v>0.6917564554009942</v>
      </c>
      <c r="O18" s="71">
        <v>3021966</v>
      </c>
      <c r="P18" s="71">
        <v>3021966</v>
      </c>
      <c r="Q18" s="79">
        <v>1</v>
      </c>
      <c r="R18" s="80">
        <f t="shared" si="0"/>
        <v>17335635</v>
      </c>
      <c r="S18" s="72">
        <f t="shared" si="1"/>
        <v>14612884</v>
      </c>
      <c r="T18" s="81">
        <f t="shared" si="2"/>
        <v>0.8429390674180669</v>
      </c>
    </row>
    <row r="19" spans="1:20" ht="66" customHeight="1">
      <c r="A19" s="5">
        <f t="shared" si="3"/>
        <v>7</v>
      </c>
      <c r="B19" s="86" t="s">
        <v>763</v>
      </c>
      <c r="C19" s="71">
        <v>799545</v>
      </c>
      <c r="D19" s="71">
        <v>799545</v>
      </c>
      <c r="E19" s="79">
        <v>1</v>
      </c>
      <c r="F19" s="71">
        <v>1504588.88</v>
      </c>
      <c r="G19" s="71">
        <v>1504588.88</v>
      </c>
      <c r="H19" s="79">
        <v>1</v>
      </c>
      <c r="I19" s="71">
        <v>1170000</v>
      </c>
      <c r="J19" s="71">
        <v>1141820</v>
      </c>
      <c r="K19" s="79">
        <f>J19/I19</f>
        <v>0.9759145299145299</v>
      </c>
      <c r="L19" s="71">
        <v>94999.5</v>
      </c>
      <c r="M19" s="71">
        <v>94999.5</v>
      </c>
      <c r="N19" s="79">
        <v>1</v>
      </c>
      <c r="O19" s="82">
        <v>964972.37</v>
      </c>
      <c r="P19" s="71">
        <v>964972.37</v>
      </c>
      <c r="Q19" s="79">
        <v>1</v>
      </c>
      <c r="R19" s="80">
        <f t="shared" si="0"/>
        <v>4534105.75</v>
      </c>
      <c r="S19" s="72">
        <f t="shared" si="1"/>
        <v>4505925.75</v>
      </c>
      <c r="T19" s="81">
        <f t="shared" si="2"/>
        <v>0.9937848824986052</v>
      </c>
    </row>
    <row r="20" spans="1:20" ht="27.75" customHeight="1">
      <c r="A20" s="69"/>
      <c r="B20" s="70" t="s">
        <v>820</v>
      </c>
      <c r="C20" s="72">
        <f>SUM(C13:C19)</f>
        <v>15275891</v>
      </c>
      <c r="D20" s="72">
        <f>SUM(D13:D19)</f>
        <v>14849210.15</v>
      </c>
      <c r="E20" s="81">
        <f>D20/C20</f>
        <v>0.9720683494010268</v>
      </c>
      <c r="F20" s="72">
        <f>SUM(F13:F19)</f>
        <v>20449806.88</v>
      </c>
      <c r="G20" s="72">
        <f>SUM(G13:G19)</f>
        <v>18669968.88</v>
      </c>
      <c r="H20" s="81">
        <f>G20/F20</f>
        <v>0.9129655350564366</v>
      </c>
      <c r="I20" s="72">
        <f>SUM(I13:I19)</f>
        <v>18642029</v>
      </c>
      <c r="J20" s="72">
        <f>SUM(J13:J19)</f>
        <v>17518634.810000002</v>
      </c>
      <c r="K20" s="81">
        <f>J20/I20</f>
        <v>0.9397386309183406</v>
      </c>
      <c r="L20" s="72">
        <f>SUM(L13:L19)</f>
        <v>20056459.5</v>
      </c>
      <c r="M20" s="72">
        <f>SUM(M13:M19)</f>
        <v>17494909.5</v>
      </c>
      <c r="N20" s="81">
        <f>M20/L20</f>
        <v>0.8722830417801307</v>
      </c>
      <c r="O20" s="72">
        <f>SUM(O13:O19)</f>
        <v>21997035.37</v>
      </c>
      <c r="P20" s="72">
        <f>SUM(P13:P19)</f>
        <v>21637915.37</v>
      </c>
      <c r="Q20" s="81">
        <f>P20/O20</f>
        <v>0.9836741636334424</v>
      </c>
      <c r="R20" s="72">
        <f>SUM(R13:R19)</f>
        <v>96421221.75</v>
      </c>
      <c r="S20" s="72">
        <f>SUM(S13:S19)</f>
        <v>90170638.71000001</v>
      </c>
      <c r="T20" s="81">
        <f t="shared" si="2"/>
        <v>0.9351741978938367</v>
      </c>
    </row>
    <row r="24" spans="18:19" ht="11.25">
      <c r="R24" s="11"/>
      <c r="S24" s="11"/>
    </row>
  </sheetData>
  <sheetProtection/>
  <mergeCells count="21">
    <mergeCell ref="A7:T7"/>
    <mergeCell ref="J10:K11"/>
    <mergeCell ref="L9:N9"/>
    <mergeCell ref="I9:K9"/>
    <mergeCell ref="A9:A12"/>
    <mergeCell ref="B9:B12"/>
    <mergeCell ref="F9:H9"/>
    <mergeCell ref="F10:F12"/>
    <mergeCell ref="I10:I12"/>
    <mergeCell ref="C10:C12"/>
    <mergeCell ref="G10:H11"/>
    <mergeCell ref="D10:E11"/>
    <mergeCell ref="C9:E9"/>
    <mergeCell ref="P10:Q11"/>
    <mergeCell ref="R9:T9"/>
    <mergeCell ref="R10:R12"/>
    <mergeCell ref="S10:T11"/>
    <mergeCell ref="L10:L12"/>
    <mergeCell ref="M10:N11"/>
    <mergeCell ref="O9:Q9"/>
    <mergeCell ref="O10:O12"/>
  </mergeCells>
  <printOptions/>
  <pageMargins left="0.3937007874015748" right="0" top="0.7874015748031497" bottom="0" header="0.5118110236220472" footer="0.5118110236220472"/>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K18"/>
  <sheetViews>
    <sheetView zoomScalePageLayoutView="0" workbookViewId="0" topLeftCell="A4">
      <selection activeCell="H15" sqref="H15"/>
    </sheetView>
  </sheetViews>
  <sheetFormatPr defaultColWidth="9.140625" defaultRowHeight="12.75"/>
  <cols>
    <col min="1" max="1" width="5.57421875" style="1" customWidth="1"/>
    <col min="2" max="2" width="27.00390625" style="2" customWidth="1"/>
    <col min="3" max="3" width="10.140625" style="2" customWidth="1"/>
    <col min="4" max="4" width="10.421875" style="2" customWidth="1"/>
    <col min="5" max="5" width="9.8515625" style="2" customWidth="1"/>
    <col min="6" max="6" width="11.00390625" style="2" customWidth="1"/>
    <col min="7" max="7" width="11.140625" style="2" customWidth="1"/>
    <col min="8" max="8" width="10.57421875" style="2" customWidth="1"/>
    <col min="9" max="9" width="10.8515625" style="3" customWidth="1"/>
    <col min="10" max="10" width="11.8515625" style="2" customWidth="1"/>
    <col min="11" max="11" width="9.8515625" style="2" customWidth="1"/>
    <col min="12" max="16384" width="9.140625" style="2" customWidth="1"/>
  </cols>
  <sheetData>
    <row r="1" ht="12">
      <c r="K1" s="47" t="s">
        <v>811</v>
      </c>
    </row>
    <row r="2" ht="12">
      <c r="K2" s="47" t="s">
        <v>661</v>
      </c>
    </row>
    <row r="3" ht="12">
      <c r="K3" s="47" t="s">
        <v>85</v>
      </c>
    </row>
    <row r="4" ht="12">
      <c r="K4" s="47" t="s">
        <v>283</v>
      </c>
    </row>
    <row r="5" ht="12.75">
      <c r="K5" s="60" t="s">
        <v>921</v>
      </c>
    </row>
    <row r="6" ht="6.75" customHeight="1"/>
    <row r="8" spans="1:10" ht="30.75" customHeight="1">
      <c r="A8" s="76"/>
      <c r="B8" s="170" t="s">
        <v>812</v>
      </c>
      <c r="C8" s="171"/>
      <c r="D8" s="171"/>
      <c r="E8" s="171"/>
      <c r="F8" s="171"/>
      <c r="G8" s="171"/>
      <c r="H8" s="171"/>
      <c r="I8" s="171"/>
      <c r="J8" s="171"/>
    </row>
    <row r="9" spans="1:11" ht="18" customHeight="1">
      <c r="A9" s="148" t="s">
        <v>813</v>
      </c>
      <c r="B9" s="153" t="s">
        <v>814</v>
      </c>
      <c r="C9" s="173" t="s">
        <v>822</v>
      </c>
      <c r="D9" s="174"/>
      <c r="E9" s="175"/>
      <c r="F9" s="173" t="s">
        <v>821</v>
      </c>
      <c r="G9" s="174"/>
      <c r="H9" s="175"/>
      <c r="I9" s="161" t="s">
        <v>826</v>
      </c>
      <c r="J9" s="162"/>
      <c r="K9" s="163"/>
    </row>
    <row r="10" spans="1:11" ht="20.25" customHeight="1">
      <c r="A10" s="152"/>
      <c r="B10" s="172"/>
      <c r="C10" s="176"/>
      <c r="D10" s="177"/>
      <c r="E10" s="178"/>
      <c r="F10" s="182"/>
      <c r="G10" s="183"/>
      <c r="H10" s="178"/>
      <c r="I10" s="164"/>
      <c r="J10" s="165"/>
      <c r="K10" s="166"/>
    </row>
    <row r="11" spans="1:11" ht="18" customHeight="1">
      <c r="A11" s="152"/>
      <c r="B11" s="172"/>
      <c r="C11" s="179"/>
      <c r="D11" s="180"/>
      <c r="E11" s="181"/>
      <c r="F11" s="184"/>
      <c r="G11" s="185"/>
      <c r="H11" s="181"/>
      <c r="I11" s="167"/>
      <c r="J11" s="168"/>
      <c r="K11" s="169"/>
    </row>
    <row r="12" spans="1:11" ht="21" customHeight="1">
      <c r="A12" s="152"/>
      <c r="B12" s="172"/>
      <c r="C12" s="67" t="s">
        <v>823</v>
      </c>
      <c r="D12" s="67" t="s">
        <v>824</v>
      </c>
      <c r="E12" s="6" t="s">
        <v>825</v>
      </c>
      <c r="F12" s="67" t="s">
        <v>823</v>
      </c>
      <c r="G12" s="67" t="s">
        <v>824</v>
      </c>
      <c r="H12" s="6" t="s">
        <v>825</v>
      </c>
      <c r="I12" s="74" t="s">
        <v>823</v>
      </c>
      <c r="J12" s="74" t="s">
        <v>824</v>
      </c>
      <c r="K12" s="75" t="s">
        <v>825</v>
      </c>
    </row>
    <row r="13" spans="1:11" ht="45" customHeight="1">
      <c r="A13" s="5">
        <v>1</v>
      </c>
      <c r="B13" s="68" t="s">
        <v>815</v>
      </c>
      <c r="C13" s="71">
        <v>0</v>
      </c>
      <c r="D13" s="71">
        <v>0</v>
      </c>
      <c r="E13" s="71">
        <v>0</v>
      </c>
      <c r="F13" s="71">
        <v>0</v>
      </c>
      <c r="G13" s="71">
        <v>0</v>
      </c>
      <c r="H13" s="71">
        <v>0</v>
      </c>
      <c r="I13" s="73">
        <f aca="true" t="shared" si="0" ref="I13:J17">C13+F13</f>
        <v>0</v>
      </c>
      <c r="J13" s="73">
        <f t="shared" si="0"/>
        <v>0</v>
      </c>
      <c r="K13" s="73">
        <v>0</v>
      </c>
    </row>
    <row r="14" spans="1:11" ht="49.5" customHeight="1">
      <c r="A14" s="5">
        <v>2</v>
      </c>
      <c r="B14" s="68" t="s">
        <v>816</v>
      </c>
      <c r="C14" s="71">
        <v>1608000</v>
      </c>
      <c r="D14" s="71">
        <v>1608000</v>
      </c>
      <c r="E14" s="71">
        <v>100</v>
      </c>
      <c r="F14" s="71">
        <v>7263000</v>
      </c>
      <c r="G14" s="71">
        <v>7263000</v>
      </c>
      <c r="H14" s="71">
        <v>100</v>
      </c>
      <c r="I14" s="73">
        <f t="shared" si="0"/>
        <v>8871000</v>
      </c>
      <c r="J14" s="73">
        <f t="shared" si="0"/>
        <v>8871000</v>
      </c>
      <c r="K14" s="73">
        <v>100</v>
      </c>
    </row>
    <row r="15" spans="1:11" ht="57" customHeight="1">
      <c r="A15" s="5">
        <v>3</v>
      </c>
      <c r="B15" s="68" t="s">
        <v>817</v>
      </c>
      <c r="C15" s="71">
        <v>1081000</v>
      </c>
      <c r="D15" s="71">
        <v>1081000</v>
      </c>
      <c r="E15" s="71">
        <v>100</v>
      </c>
      <c r="F15" s="71">
        <v>11500000</v>
      </c>
      <c r="G15" s="71">
        <v>11500000</v>
      </c>
      <c r="H15" s="71">
        <v>100</v>
      </c>
      <c r="I15" s="73">
        <f t="shared" si="0"/>
        <v>12581000</v>
      </c>
      <c r="J15" s="73">
        <f t="shared" si="0"/>
        <v>12581000</v>
      </c>
      <c r="K15" s="73">
        <v>100</v>
      </c>
    </row>
    <row r="16" spans="1:11" ht="55.5" customHeight="1">
      <c r="A16" s="5">
        <v>4</v>
      </c>
      <c r="B16" s="68" t="s">
        <v>818</v>
      </c>
      <c r="C16" s="71">
        <v>0</v>
      </c>
      <c r="D16" s="71">
        <v>0</v>
      </c>
      <c r="E16" s="71">
        <v>0</v>
      </c>
      <c r="F16" s="71">
        <v>0</v>
      </c>
      <c r="G16" s="71">
        <v>0</v>
      </c>
      <c r="H16" s="71">
        <v>0</v>
      </c>
      <c r="I16" s="73">
        <f t="shared" si="0"/>
        <v>0</v>
      </c>
      <c r="J16" s="73">
        <f t="shared" si="0"/>
        <v>0</v>
      </c>
      <c r="K16" s="73">
        <v>0</v>
      </c>
    </row>
    <row r="17" spans="1:11" ht="52.5" customHeight="1">
      <c r="A17" s="5">
        <v>5</v>
      </c>
      <c r="B17" s="68" t="s">
        <v>819</v>
      </c>
      <c r="C17" s="71">
        <v>56000</v>
      </c>
      <c r="D17" s="71">
        <v>56000</v>
      </c>
      <c r="E17" s="71">
        <v>100</v>
      </c>
      <c r="F17" s="71">
        <v>10692000</v>
      </c>
      <c r="G17" s="71">
        <v>10692000</v>
      </c>
      <c r="H17" s="71">
        <v>100</v>
      </c>
      <c r="I17" s="73">
        <f t="shared" si="0"/>
        <v>10748000</v>
      </c>
      <c r="J17" s="73">
        <f t="shared" si="0"/>
        <v>10748000</v>
      </c>
      <c r="K17" s="73">
        <v>100</v>
      </c>
    </row>
    <row r="18" spans="1:11" ht="24" customHeight="1">
      <c r="A18" s="69">
        <v>6</v>
      </c>
      <c r="B18" s="70" t="s">
        <v>820</v>
      </c>
      <c r="C18" s="72">
        <f>C13+C14+C15+C16+C17</f>
        <v>2745000</v>
      </c>
      <c r="D18" s="72">
        <f>D13+D14+D15+D16+D17</f>
        <v>2745000</v>
      </c>
      <c r="E18" s="72">
        <v>100</v>
      </c>
      <c r="F18" s="72">
        <f>F13+F14+F15+F16+F17</f>
        <v>29455000</v>
      </c>
      <c r="G18" s="72">
        <f>G13+G14+G15+G16+G17</f>
        <v>29455000</v>
      </c>
      <c r="H18" s="72">
        <v>100</v>
      </c>
      <c r="I18" s="72">
        <f>I13+I14+I15+I16+I17</f>
        <v>32200000</v>
      </c>
      <c r="J18" s="72">
        <f>J13+J14+J15+J16+J17</f>
        <v>32200000</v>
      </c>
      <c r="K18" s="72">
        <v>100</v>
      </c>
    </row>
  </sheetData>
  <sheetProtection/>
  <mergeCells count="6">
    <mergeCell ref="I9:K11"/>
    <mergeCell ref="B8:J8"/>
    <mergeCell ref="A9:A12"/>
    <mergeCell ref="B9:B12"/>
    <mergeCell ref="C9:E11"/>
    <mergeCell ref="F9:H11"/>
  </mergeCells>
  <printOptions/>
  <pageMargins left="0.3937007874015748" right="0" top="0.1968503937007874" bottom="0.1968503937007874"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33"/>
  <sheetViews>
    <sheetView zoomScalePageLayoutView="0" workbookViewId="0" topLeftCell="A1">
      <selection activeCell="C16" sqref="C16"/>
    </sheetView>
  </sheetViews>
  <sheetFormatPr defaultColWidth="9.140625" defaultRowHeight="12.75"/>
  <cols>
    <col min="1" max="1" width="5.57421875" style="1" customWidth="1"/>
    <col min="2" max="2" width="41.8515625" style="2" customWidth="1"/>
    <col min="3" max="3" width="22.421875" style="2" customWidth="1"/>
    <col min="4" max="4" width="15.00390625" style="2" customWidth="1"/>
    <col min="5" max="5" width="13.00390625" style="2" customWidth="1"/>
    <col min="6" max="6" width="12.00390625" style="2" customWidth="1"/>
    <col min="7" max="7" width="11.8515625" style="2" customWidth="1"/>
    <col min="8" max="8" width="9.7109375" style="2" customWidth="1"/>
    <col min="9" max="9" width="11.140625" style="2" customWidth="1"/>
    <col min="10" max="16384" width="9.140625" style="2" customWidth="1"/>
  </cols>
  <sheetData>
    <row r="1" ht="12">
      <c r="E1" s="47" t="s">
        <v>53</v>
      </c>
    </row>
    <row r="2" ht="12">
      <c r="E2" s="47" t="s">
        <v>661</v>
      </c>
    </row>
    <row r="3" ht="12">
      <c r="E3" s="47" t="s">
        <v>85</v>
      </c>
    </row>
    <row r="4" ht="12">
      <c r="E4" s="62" t="s">
        <v>283</v>
      </c>
    </row>
    <row r="5" ht="12.75">
      <c r="E5" s="60" t="s">
        <v>921</v>
      </c>
    </row>
    <row r="6" ht="12">
      <c r="E6" s="48"/>
    </row>
    <row r="9" spans="1:5" ht="43.5" customHeight="1">
      <c r="A9" s="150" t="s">
        <v>38</v>
      </c>
      <c r="B9" s="151"/>
      <c r="C9" s="151"/>
      <c r="D9" s="151"/>
      <c r="E9" s="151"/>
    </row>
    <row r="10" spans="1:4" ht="11.25">
      <c r="A10" s="17"/>
      <c r="B10" s="18"/>
      <c r="C10" s="17"/>
      <c r="D10" s="17"/>
    </row>
    <row r="11" spans="1:5" ht="11.25" customHeight="1">
      <c r="A11" s="155" t="s">
        <v>86</v>
      </c>
      <c r="B11" s="155" t="s">
        <v>656</v>
      </c>
      <c r="C11" s="189" t="s">
        <v>650</v>
      </c>
      <c r="D11" s="155" t="s">
        <v>281</v>
      </c>
      <c r="E11" s="186" t="s">
        <v>282</v>
      </c>
    </row>
    <row r="12" spans="1:5" ht="11.25">
      <c r="A12" s="155"/>
      <c r="B12" s="155"/>
      <c r="C12" s="189"/>
      <c r="D12" s="155"/>
      <c r="E12" s="187"/>
    </row>
    <row r="13" spans="1:5" ht="42.75" customHeight="1">
      <c r="A13" s="155"/>
      <c r="B13" s="155"/>
      <c r="C13" s="189"/>
      <c r="D13" s="155"/>
      <c r="E13" s="188"/>
    </row>
    <row r="14" spans="1:5" ht="11.25">
      <c r="A14" s="19">
        <v>1</v>
      </c>
      <c r="B14" s="19">
        <v>2</v>
      </c>
      <c r="C14" s="19">
        <v>3</v>
      </c>
      <c r="D14" s="19">
        <v>4</v>
      </c>
      <c r="E14" s="19">
        <v>5</v>
      </c>
    </row>
    <row r="15" spans="1:5" ht="29.25" customHeight="1">
      <c r="A15" s="19">
        <v>1</v>
      </c>
      <c r="B15" s="25" t="s">
        <v>659</v>
      </c>
      <c r="C15" s="27" t="s">
        <v>39</v>
      </c>
      <c r="D15" s="28">
        <f>D16-D17+D18+D19+D20-D21</f>
        <v>0</v>
      </c>
      <c r="E15" s="28">
        <f>E17-E16+E19-(-E18)+E21-E20</f>
        <v>-70747461.34000003</v>
      </c>
    </row>
    <row r="16" spans="1:5" ht="53.25" customHeight="1">
      <c r="A16" s="19">
        <f>1+A15</f>
        <v>2</v>
      </c>
      <c r="B16" s="25" t="s">
        <v>26</v>
      </c>
      <c r="C16" s="27" t="s">
        <v>40</v>
      </c>
      <c r="D16" s="28">
        <v>0</v>
      </c>
      <c r="E16" s="28">
        <v>0</v>
      </c>
    </row>
    <row r="17" spans="1:5" ht="61.5" customHeight="1">
      <c r="A17" s="19">
        <f aca="true" t="shared" si="0" ref="A17:A22">1+A16</f>
        <v>3</v>
      </c>
      <c r="B17" s="25" t="s">
        <v>28</v>
      </c>
      <c r="C17" s="27" t="s">
        <v>41</v>
      </c>
      <c r="D17" s="28">
        <v>0</v>
      </c>
      <c r="E17" s="28">
        <v>0</v>
      </c>
    </row>
    <row r="18" spans="1:6" ht="36.75" customHeight="1">
      <c r="A18" s="19">
        <f t="shared" si="0"/>
        <v>4</v>
      </c>
      <c r="B18" s="25" t="s">
        <v>42</v>
      </c>
      <c r="C18" s="27" t="s">
        <v>43</v>
      </c>
      <c r="D18" s="21">
        <v>-701424818.92</v>
      </c>
      <c r="E18" s="21">
        <v>-733850313.09</v>
      </c>
      <c r="F18" s="11"/>
    </row>
    <row r="19" spans="1:5" ht="34.5" customHeight="1">
      <c r="A19" s="19">
        <f t="shared" si="0"/>
        <v>5</v>
      </c>
      <c r="B19" s="25" t="s">
        <v>32</v>
      </c>
      <c r="C19" s="27" t="s">
        <v>44</v>
      </c>
      <c r="D19" s="21">
        <v>701424818.92</v>
      </c>
      <c r="E19" s="21">
        <v>663102851.75</v>
      </c>
    </row>
    <row r="20" spans="1:5" ht="90.75" customHeight="1">
      <c r="A20" s="19">
        <f t="shared" si="0"/>
        <v>6</v>
      </c>
      <c r="B20" s="25" t="s">
        <v>45</v>
      </c>
      <c r="C20" s="27" t="s">
        <v>46</v>
      </c>
      <c r="D20" s="28">
        <v>0</v>
      </c>
      <c r="E20" s="28">
        <v>0</v>
      </c>
    </row>
    <row r="21" spans="1:5" ht="48.75" customHeight="1">
      <c r="A21" s="19">
        <f t="shared" si="0"/>
        <v>7</v>
      </c>
      <c r="B21" s="25" t="s">
        <v>36</v>
      </c>
      <c r="C21" s="27" t="s">
        <v>47</v>
      </c>
      <c r="D21" s="29">
        <v>0</v>
      </c>
      <c r="E21" s="29">
        <v>0</v>
      </c>
    </row>
    <row r="22" spans="1:5" ht="40.5" customHeight="1">
      <c r="A22" s="19">
        <f t="shared" si="0"/>
        <v>8</v>
      </c>
      <c r="B22" s="26" t="s">
        <v>658</v>
      </c>
      <c r="C22" s="19"/>
      <c r="D22" s="30">
        <f>D15</f>
        <v>0</v>
      </c>
      <c r="E22" s="30">
        <f>E15</f>
        <v>-70747461.34000003</v>
      </c>
    </row>
    <row r="23" spans="1:4" ht="11.25">
      <c r="A23" s="17"/>
      <c r="B23" s="18"/>
      <c r="C23" s="17"/>
      <c r="D23" s="17"/>
    </row>
    <row r="24" spans="1:4" ht="11.25">
      <c r="A24" s="17"/>
      <c r="B24" s="18"/>
      <c r="C24" s="17"/>
      <c r="D24" s="17"/>
    </row>
    <row r="25" spans="1:4" ht="11.25">
      <c r="A25" s="17"/>
      <c r="B25" s="18"/>
      <c r="C25" s="17"/>
      <c r="D25" s="17"/>
    </row>
    <row r="26" spans="1:4" ht="11.25">
      <c r="A26" s="17"/>
      <c r="B26" s="18"/>
      <c r="C26" s="17"/>
      <c r="D26" s="17"/>
    </row>
    <row r="27" spans="1:4" ht="11.25">
      <c r="A27" s="17"/>
      <c r="B27" s="18"/>
      <c r="C27" s="17"/>
      <c r="D27" s="17"/>
    </row>
    <row r="28" spans="1:4" ht="11.25">
      <c r="A28" s="17"/>
      <c r="B28" s="18"/>
      <c r="C28" s="17"/>
      <c r="D28" s="17"/>
    </row>
    <row r="29" spans="1:4" ht="11.25">
      <c r="A29" s="17"/>
      <c r="B29" s="18"/>
      <c r="C29" s="17"/>
      <c r="D29" s="17"/>
    </row>
    <row r="30" spans="1:4" ht="11.25">
      <c r="A30" s="17"/>
      <c r="B30" s="18"/>
      <c r="C30" s="17"/>
      <c r="D30" s="17"/>
    </row>
    <row r="31" spans="1:4" ht="11.25">
      <c r="A31" s="17"/>
      <c r="B31" s="18"/>
      <c r="C31" s="17"/>
      <c r="D31" s="17"/>
    </row>
    <row r="32" spans="1:4" ht="11.25">
      <c r="A32" s="17"/>
      <c r="B32" s="18"/>
      <c r="C32" s="17"/>
      <c r="D32" s="17"/>
    </row>
    <row r="33" spans="1:4" ht="11.25">
      <c r="A33" s="17"/>
      <c r="B33" s="18"/>
      <c r="C33" s="17"/>
      <c r="D33" s="17"/>
    </row>
  </sheetData>
  <sheetProtection/>
  <mergeCells count="6">
    <mergeCell ref="A9:E9"/>
    <mergeCell ref="E11:E13"/>
    <mergeCell ref="A11:A13"/>
    <mergeCell ref="B11:B13"/>
    <mergeCell ref="C11:C13"/>
    <mergeCell ref="D11:D13"/>
  </mergeCells>
  <printOptions/>
  <pageMargins left="0.984251968503937" right="0" top="0.1968503937007874" bottom="0.1968503937007874"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E48"/>
  <sheetViews>
    <sheetView zoomScalePageLayoutView="0" workbookViewId="0" topLeftCell="A1">
      <selection activeCell="E5" sqref="E5"/>
    </sheetView>
  </sheetViews>
  <sheetFormatPr defaultColWidth="9.140625" defaultRowHeight="12.75"/>
  <cols>
    <col min="1" max="1" width="5.57421875" style="1" customWidth="1"/>
    <col min="2" max="2" width="52.28125" style="2" customWidth="1"/>
    <col min="3" max="3" width="22.57421875" style="2" customWidth="1"/>
    <col min="4" max="4" width="15.00390625" style="2" customWidth="1"/>
    <col min="5" max="5" width="12.7109375" style="2" customWidth="1"/>
    <col min="6" max="16384" width="9.140625" style="2" customWidth="1"/>
  </cols>
  <sheetData>
    <row r="1" ht="12">
      <c r="E1" s="47" t="s">
        <v>72</v>
      </c>
    </row>
    <row r="2" ht="12">
      <c r="E2" s="47" t="s">
        <v>661</v>
      </c>
    </row>
    <row r="3" ht="12">
      <c r="E3" s="47" t="s">
        <v>85</v>
      </c>
    </row>
    <row r="4" ht="12">
      <c r="E4" s="62" t="s">
        <v>283</v>
      </c>
    </row>
    <row r="5" ht="12.75">
      <c r="E5" s="60" t="s">
        <v>921</v>
      </c>
    </row>
    <row r="6" ht="6" customHeight="1"/>
    <row r="7" ht="11.25" hidden="1"/>
    <row r="8" ht="11.25" hidden="1"/>
    <row r="9" spans="1:5" ht="54.75" customHeight="1">
      <c r="A9" s="150" t="s">
        <v>25</v>
      </c>
      <c r="B9" s="151"/>
      <c r="C9" s="151"/>
      <c r="D9" s="151"/>
      <c r="E9" s="151"/>
    </row>
    <row r="10" spans="1:4" ht="11.25">
      <c r="A10" s="17"/>
      <c r="B10" s="18"/>
      <c r="C10" s="17"/>
      <c r="D10" s="17"/>
    </row>
    <row r="11" spans="1:5" ht="11.25" customHeight="1">
      <c r="A11" s="155" t="s">
        <v>86</v>
      </c>
      <c r="B11" s="190" t="s">
        <v>649</v>
      </c>
      <c r="C11" s="155" t="s">
        <v>650</v>
      </c>
      <c r="D11" s="155" t="s">
        <v>281</v>
      </c>
      <c r="E11" s="186" t="s">
        <v>282</v>
      </c>
    </row>
    <row r="12" spans="1:5" ht="11.25">
      <c r="A12" s="155"/>
      <c r="B12" s="190"/>
      <c r="C12" s="155"/>
      <c r="D12" s="155"/>
      <c r="E12" s="187"/>
    </row>
    <row r="13" spans="1:5" ht="42.75" customHeight="1">
      <c r="A13" s="155"/>
      <c r="B13" s="190"/>
      <c r="C13" s="155"/>
      <c r="D13" s="155"/>
      <c r="E13" s="188"/>
    </row>
    <row r="14" spans="1:5" ht="11.25">
      <c r="A14" s="19">
        <v>1</v>
      </c>
      <c r="B14" s="19">
        <v>2</v>
      </c>
      <c r="C14" s="19">
        <v>3</v>
      </c>
      <c r="D14" s="19">
        <v>4</v>
      </c>
      <c r="E14" s="19">
        <v>5</v>
      </c>
    </row>
    <row r="15" spans="1:5" ht="28.5" customHeight="1">
      <c r="A15" s="19">
        <v>1</v>
      </c>
      <c r="B15" s="63" t="s">
        <v>51</v>
      </c>
      <c r="C15" s="64" t="s">
        <v>50</v>
      </c>
      <c r="D15" s="21">
        <f>D16-D18</f>
        <v>0</v>
      </c>
      <c r="E15" s="21">
        <f>E16-E18</f>
        <v>0</v>
      </c>
    </row>
    <row r="16" spans="1:5" ht="24.75" customHeight="1">
      <c r="A16" s="19">
        <f>1+A15</f>
        <v>2</v>
      </c>
      <c r="B16" s="63" t="s">
        <v>652</v>
      </c>
      <c r="C16" s="64" t="s">
        <v>653</v>
      </c>
      <c r="D16" s="21">
        <v>0</v>
      </c>
      <c r="E16" s="21">
        <v>0</v>
      </c>
    </row>
    <row r="17" spans="1:5" ht="39.75" customHeight="1">
      <c r="A17" s="19">
        <f aca="true" t="shared" si="0" ref="A17:A37">1+A16</f>
        <v>3</v>
      </c>
      <c r="B17" s="63" t="s">
        <v>26</v>
      </c>
      <c r="C17" s="64" t="s">
        <v>27</v>
      </c>
      <c r="D17" s="21">
        <v>0</v>
      </c>
      <c r="E17" s="21">
        <v>0</v>
      </c>
    </row>
    <row r="18" spans="1:5" ht="40.5" customHeight="1">
      <c r="A18" s="19">
        <f t="shared" si="0"/>
        <v>4</v>
      </c>
      <c r="B18" s="63" t="s">
        <v>654</v>
      </c>
      <c r="C18" s="64" t="s">
        <v>655</v>
      </c>
      <c r="D18" s="21">
        <v>0</v>
      </c>
      <c r="E18" s="21">
        <v>0</v>
      </c>
    </row>
    <row r="19" spans="1:5" ht="39" customHeight="1">
      <c r="A19" s="19">
        <f t="shared" si="0"/>
        <v>5</v>
      </c>
      <c r="B19" s="63" t="s">
        <v>28</v>
      </c>
      <c r="C19" s="64" t="s">
        <v>29</v>
      </c>
      <c r="D19" s="21">
        <v>0</v>
      </c>
      <c r="E19" s="21">
        <v>0</v>
      </c>
    </row>
    <row r="20" spans="1:5" ht="16.5" customHeight="1">
      <c r="A20" s="19">
        <f t="shared" si="0"/>
        <v>6</v>
      </c>
      <c r="B20" s="65" t="s">
        <v>63</v>
      </c>
      <c r="C20" s="64" t="s">
        <v>64</v>
      </c>
      <c r="D20" s="22">
        <f>D21+D25</f>
        <v>0</v>
      </c>
      <c r="E20" s="22">
        <f>E21+E25</f>
        <v>-70747461.34000003</v>
      </c>
    </row>
    <row r="21" spans="1:5" ht="15.75" customHeight="1">
      <c r="A21" s="19">
        <f t="shared" si="0"/>
        <v>7</v>
      </c>
      <c r="B21" s="63" t="s">
        <v>639</v>
      </c>
      <c r="C21" s="64" t="s">
        <v>636</v>
      </c>
      <c r="D21" s="21">
        <f aca="true" t="shared" si="1" ref="D21:E23">D22</f>
        <v>-701424818.92</v>
      </c>
      <c r="E21" s="21">
        <f t="shared" si="1"/>
        <v>-733850313.09</v>
      </c>
    </row>
    <row r="22" spans="1:5" ht="14.25" customHeight="1">
      <c r="A22" s="19">
        <f t="shared" si="0"/>
        <v>8</v>
      </c>
      <c r="B22" s="63" t="s">
        <v>634</v>
      </c>
      <c r="C22" s="64" t="s">
        <v>637</v>
      </c>
      <c r="D22" s="21">
        <f t="shared" si="1"/>
        <v>-701424818.92</v>
      </c>
      <c r="E22" s="21">
        <f t="shared" si="1"/>
        <v>-733850313.09</v>
      </c>
    </row>
    <row r="23" spans="1:5" ht="16.5" customHeight="1">
      <c r="A23" s="19">
        <f t="shared" si="0"/>
        <v>9</v>
      </c>
      <c r="B23" s="63" t="s">
        <v>52</v>
      </c>
      <c r="C23" s="64" t="s">
        <v>638</v>
      </c>
      <c r="D23" s="21">
        <f t="shared" si="1"/>
        <v>-701424818.92</v>
      </c>
      <c r="E23" s="21">
        <f t="shared" si="1"/>
        <v>-733850313.09</v>
      </c>
    </row>
    <row r="24" spans="1:5" ht="32.25" customHeight="1">
      <c r="A24" s="19">
        <f t="shared" si="0"/>
        <v>10</v>
      </c>
      <c r="B24" s="63" t="s">
        <v>30</v>
      </c>
      <c r="C24" s="64" t="s">
        <v>31</v>
      </c>
      <c r="D24" s="21">
        <v>-701424818.92</v>
      </c>
      <c r="E24" s="21">
        <v>-733850313.09</v>
      </c>
    </row>
    <row r="25" spans="1:5" ht="15" customHeight="1">
      <c r="A25" s="19">
        <f t="shared" si="0"/>
        <v>11</v>
      </c>
      <c r="B25" s="63" t="s">
        <v>635</v>
      </c>
      <c r="C25" s="64" t="s">
        <v>640</v>
      </c>
      <c r="D25" s="21">
        <f aca="true" t="shared" si="2" ref="D25:E27">D26</f>
        <v>701424818.92</v>
      </c>
      <c r="E25" s="21">
        <f t="shared" si="2"/>
        <v>663102851.75</v>
      </c>
    </row>
    <row r="26" spans="1:5" ht="13.5" customHeight="1">
      <c r="A26" s="19">
        <f t="shared" si="0"/>
        <v>12</v>
      </c>
      <c r="B26" s="63" t="s">
        <v>643</v>
      </c>
      <c r="C26" s="64" t="s">
        <v>641</v>
      </c>
      <c r="D26" s="21">
        <f t="shared" si="2"/>
        <v>701424818.92</v>
      </c>
      <c r="E26" s="21">
        <f t="shared" si="2"/>
        <v>663102851.75</v>
      </c>
    </row>
    <row r="27" spans="1:5" ht="15.75" customHeight="1">
      <c r="A27" s="19">
        <f t="shared" si="0"/>
        <v>13</v>
      </c>
      <c r="B27" s="63" t="s">
        <v>644</v>
      </c>
      <c r="C27" s="64" t="s">
        <v>642</v>
      </c>
      <c r="D27" s="21">
        <f t="shared" si="2"/>
        <v>701424818.92</v>
      </c>
      <c r="E27" s="21">
        <f t="shared" si="2"/>
        <v>663102851.75</v>
      </c>
    </row>
    <row r="28" spans="1:5" ht="27.75" customHeight="1">
      <c r="A28" s="19">
        <f t="shared" si="0"/>
        <v>14</v>
      </c>
      <c r="B28" s="63" t="s">
        <v>32</v>
      </c>
      <c r="C28" s="64" t="s">
        <v>33</v>
      </c>
      <c r="D28" s="21">
        <v>701424818.92</v>
      </c>
      <c r="E28" s="21">
        <v>663102851.75</v>
      </c>
    </row>
    <row r="29" spans="1:5" ht="15.75" customHeight="1">
      <c r="A29" s="19">
        <f t="shared" si="0"/>
        <v>15</v>
      </c>
      <c r="B29" s="65" t="s">
        <v>65</v>
      </c>
      <c r="C29" s="64" t="s">
        <v>66</v>
      </c>
      <c r="D29" s="22">
        <f>D32-D33</f>
        <v>0</v>
      </c>
      <c r="E29" s="22">
        <f>-(E32-E33)</f>
        <v>0</v>
      </c>
    </row>
    <row r="30" spans="1:5" ht="29.25" customHeight="1">
      <c r="A30" s="19">
        <f t="shared" si="0"/>
        <v>16</v>
      </c>
      <c r="B30" s="63" t="s">
        <v>67</v>
      </c>
      <c r="C30" s="64" t="s">
        <v>68</v>
      </c>
      <c r="D30" s="21">
        <f>-D31</f>
        <v>0</v>
      </c>
      <c r="E30" s="21">
        <f>-E31</f>
        <v>0</v>
      </c>
    </row>
    <row r="31" spans="1:5" ht="63" customHeight="1">
      <c r="A31" s="19">
        <f t="shared" si="0"/>
        <v>17</v>
      </c>
      <c r="B31" s="63" t="s">
        <v>657</v>
      </c>
      <c r="C31" s="64" t="s">
        <v>648</v>
      </c>
      <c r="D31" s="21">
        <f>D32</f>
        <v>0</v>
      </c>
      <c r="E31" s="21">
        <f>E32</f>
        <v>0</v>
      </c>
    </row>
    <row r="32" spans="1:5" ht="63.75" customHeight="1">
      <c r="A32" s="19">
        <f t="shared" si="0"/>
        <v>18</v>
      </c>
      <c r="B32" s="63" t="s">
        <v>34</v>
      </c>
      <c r="C32" s="64" t="s">
        <v>35</v>
      </c>
      <c r="D32" s="21">
        <v>0</v>
      </c>
      <c r="E32" s="21">
        <v>0</v>
      </c>
    </row>
    <row r="33" spans="1:5" ht="30" customHeight="1">
      <c r="A33" s="19">
        <f t="shared" si="0"/>
        <v>19</v>
      </c>
      <c r="B33" s="63" t="s">
        <v>69</v>
      </c>
      <c r="C33" s="64" t="s">
        <v>70</v>
      </c>
      <c r="D33" s="23">
        <f>D32</f>
        <v>0</v>
      </c>
      <c r="E33" s="23">
        <v>0</v>
      </c>
    </row>
    <row r="34" spans="1:5" ht="28.5" customHeight="1">
      <c r="A34" s="19">
        <f t="shared" si="0"/>
        <v>20</v>
      </c>
      <c r="B34" s="63" t="s">
        <v>71</v>
      </c>
      <c r="C34" s="64" t="s">
        <v>645</v>
      </c>
      <c r="D34" s="23">
        <f>D33</f>
        <v>0</v>
      </c>
      <c r="E34" s="23">
        <v>0</v>
      </c>
    </row>
    <row r="35" spans="1:5" ht="27.75" customHeight="1">
      <c r="A35" s="19">
        <f t="shared" si="0"/>
        <v>21</v>
      </c>
      <c r="B35" s="63" t="s">
        <v>646</v>
      </c>
      <c r="C35" s="64" t="s">
        <v>647</v>
      </c>
      <c r="D35" s="23">
        <f>D34</f>
        <v>0</v>
      </c>
      <c r="E35" s="23">
        <v>0</v>
      </c>
    </row>
    <row r="36" spans="1:5" ht="30.75" customHeight="1">
      <c r="A36" s="19">
        <f t="shared" si="0"/>
        <v>22</v>
      </c>
      <c r="B36" s="63" t="s">
        <v>36</v>
      </c>
      <c r="C36" s="64" t="s">
        <v>37</v>
      </c>
      <c r="D36" s="23">
        <f>D35</f>
        <v>0</v>
      </c>
      <c r="E36" s="23">
        <v>0</v>
      </c>
    </row>
    <row r="37" spans="1:5" ht="39" customHeight="1">
      <c r="A37" s="19">
        <f t="shared" si="0"/>
        <v>23</v>
      </c>
      <c r="B37" s="66" t="s">
        <v>651</v>
      </c>
      <c r="C37" s="19"/>
      <c r="D37" s="24">
        <f>D15+D20+D29</f>
        <v>0</v>
      </c>
      <c r="E37" s="24">
        <f>E15+E20+E29</f>
        <v>-70747461.34000003</v>
      </c>
    </row>
    <row r="38" spans="1:4" ht="11.25">
      <c r="A38" s="17"/>
      <c r="B38" s="18"/>
      <c r="C38" s="17"/>
      <c r="D38" s="17"/>
    </row>
    <row r="39" spans="1:4" ht="11.25">
      <c r="A39" s="17"/>
      <c r="B39" s="18"/>
      <c r="C39" s="17"/>
      <c r="D39" s="17"/>
    </row>
    <row r="40" spans="1:4" ht="11.25">
      <c r="A40" s="17"/>
      <c r="B40" s="18"/>
      <c r="C40" s="17"/>
      <c r="D40" s="17"/>
    </row>
    <row r="41" spans="1:4" ht="11.25">
      <c r="A41" s="17"/>
      <c r="B41" s="18"/>
      <c r="C41" s="17"/>
      <c r="D41" s="17"/>
    </row>
    <row r="42" spans="1:4" ht="11.25">
      <c r="A42" s="17"/>
      <c r="B42" s="18"/>
      <c r="C42" s="17"/>
      <c r="D42" s="17"/>
    </row>
    <row r="43" spans="1:4" ht="11.25">
      <c r="A43" s="17"/>
      <c r="B43" s="18"/>
      <c r="C43" s="17"/>
      <c r="D43" s="17"/>
    </row>
    <row r="44" spans="1:4" ht="11.25">
      <c r="A44" s="17"/>
      <c r="B44" s="18"/>
      <c r="C44" s="17"/>
      <c r="D44" s="17"/>
    </row>
    <row r="45" spans="1:4" ht="11.25">
      <c r="A45" s="17"/>
      <c r="B45" s="18"/>
      <c r="C45" s="17"/>
      <c r="D45" s="17"/>
    </row>
    <row r="46" spans="1:4" ht="11.25">
      <c r="A46" s="17"/>
      <c r="B46" s="18"/>
      <c r="C46" s="17"/>
      <c r="D46" s="17"/>
    </row>
    <row r="47" spans="1:4" ht="11.25">
      <c r="A47" s="17"/>
      <c r="B47" s="18"/>
      <c r="C47" s="17"/>
      <c r="D47" s="17"/>
    </row>
    <row r="48" spans="1:4" ht="11.25">
      <c r="A48" s="17"/>
      <c r="B48" s="18"/>
      <c r="C48" s="17"/>
      <c r="D48" s="17"/>
    </row>
  </sheetData>
  <sheetProtection/>
  <mergeCells count="6">
    <mergeCell ref="A9:E9"/>
    <mergeCell ref="E11:E13"/>
    <mergeCell ref="A11:A13"/>
    <mergeCell ref="B11:B13"/>
    <mergeCell ref="C11:C13"/>
    <mergeCell ref="D11:D13"/>
  </mergeCells>
  <printOptions/>
  <pageMargins left="0.984251968503937" right="0" top="0.1968503937007874" bottom="0.1968503937007874"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2:G113"/>
  <sheetViews>
    <sheetView zoomScale="110" zoomScaleNormal="110" zoomScalePageLayoutView="0" workbookViewId="0" topLeftCell="A2">
      <selection activeCell="D17" sqref="D17"/>
    </sheetView>
  </sheetViews>
  <sheetFormatPr defaultColWidth="9.140625" defaultRowHeight="12.75"/>
  <cols>
    <col min="1" max="1" width="4.140625" style="88" customWidth="1"/>
    <col min="2" max="2" width="20.00390625" style="88" customWidth="1"/>
    <col min="3" max="3" width="58.57421875" style="88" customWidth="1"/>
    <col min="4" max="4" width="16.421875" style="88" customWidth="1"/>
    <col min="5" max="5" width="13.8515625" style="88" customWidth="1"/>
    <col min="6" max="6" width="10.421875" style="88" customWidth="1"/>
    <col min="7" max="7" width="14.00390625" style="88" bestFit="1" customWidth="1"/>
    <col min="8" max="16384" width="9.140625" style="88" customWidth="1"/>
  </cols>
  <sheetData>
    <row r="1" ht="12.75" hidden="1"/>
    <row r="2" spans="2:6" ht="12.75">
      <c r="B2" s="191" t="s">
        <v>551</v>
      </c>
      <c r="C2" s="191"/>
      <c r="D2" s="191"/>
      <c r="E2" s="191"/>
      <c r="F2" s="191"/>
    </row>
    <row r="3" spans="2:6" ht="12.75">
      <c r="B3" s="191" t="s">
        <v>552</v>
      </c>
      <c r="C3" s="191"/>
      <c r="D3" s="191"/>
      <c r="E3" s="191"/>
      <c r="F3" s="191"/>
    </row>
    <row r="4" spans="2:6" ht="12.75">
      <c r="B4" s="191" t="s">
        <v>553</v>
      </c>
      <c r="C4" s="191"/>
      <c r="D4" s="191"/>
      <c r="E4" s="191"/>
      <c r="F4" s="191"/>
    </row>
    <row r="5" spans="2:6" ht="12.75">
      <c r="B5" s="191" t="s">
        <v>283</v>
      </c>
      <c r="C5" s="191"/>
      <c r="D5" s="191"/>
      <c r="E5" s="191"/>
      <c r="F5" s="191"/>
    </row>
    <row r="6" spans="2:6" ht="6" customHeight="1">
      <c r="B6" s="142"/>
      <c r="C6" s="142"/>
      <c r="D6" s="142"/>
      <c r="E6" s="143"/>
      <c r="F6" s="143"/>
    </row>
    <row r="7" spans="2:6" ht="12.75" customHeight="1">
      <c r="B7" s="142"/>
      <c r="C7" s="142"/>
      <c r="D7" s="142"/>
      <c r="E7" s="191" t="s">
        <v>921</v>
      </c>
      <c r="F7" s="191"/>
    </row>
    <row r="8" spans="2:6" ht="3" customHeight="1">
      <c r="B8" s="192"/>
      <c r="C8" s="192"/>
      <c r="D8" s="192"/>
      <c r="E8" s="192"/>
      <c r="F8" s="192"/>
    </row>
    <row r="9" spans="2:6" ht="15.75" customHeight="1">
      <c r="B9" s="193" t="s">
        <v>87</v>
      </c>
      <c r="C9" s="193"/>
      <c r="D9" s="193"/>
      <c r="E9" s="193"/>
      <c r="F9" s="89"/>
    </row>
    <row r="10" spans="2:6" ht="13.5" customHeight="1">
      <c r="B10" s="193"/>
      <c r="C10" s="193"/>
      <c r="D10" s="193"/>
      <c r="E10" s="193"/>
      <c r="F10" s="90"/>
    </row>
    <row r="11" spans="2:6" ht="12.75">
      <c r="B11" s="194" t="s">
        <v>554</v>
      </c>
      <c r="C11" s="194"/>
      <c r="D11" s="194"/>
      <c r="E11" s="194"/>
      <c r="F11" s="194"/>
    </row>
    <row r="12" spans="1:6" ht="12.75" customHeight="1">
      <c r="A12" s="199" t="s">
        <v>555</v>
      </c>
      <c r="B12" s="195" t="s">
        <v>452</v>
      </c>
      <c r="C12" s="195" t="s">
        <v>88</v>
      </c>
      <c r="D12" s="201" t="s">
        <v>556</v>
      </c>
      <c r="E12" s="195" t="s">
        <v>557</v>
      </c>
      <c r="F12" s="195" t="s">
        <v>558</v>
      </c>
    </row>
    <row r="13" spans="1:6" ht="42.75" customHeight="1">
      <c r="A13" s="200"/>
      <c r="B13" s="196"/>
      <c r="C13" s="196"/>
      <c r="D13" s="202"/>
      <c r="E13" s="196"/>
      <c r="F13" s="196"/>
    </row>
    <row r="14" spans="1:6" ht="18.75" customHeight="1">
      <c r="A14" s="144">
        <v>1</v>
      </c>
      <c r="B14" s="145">
        <v>2</v>
      </c>
      <c r="C14" s="145">
        <v>3</v>
      </c>
      <c r="D14" s="145">
        <v>4</v>
      </c>
      <c r="E14" s="145">
        <v>5</v>
      </c>
      <c r="F14" s="145">
        <v>6</v>
      </c>
    </row>
    <row r="15" spans="1:6" ht="24.75" customHeight="1">
      <c r="A15" s="146">
        <v>1</v>
      </c>
      <c r="B15" s="91"/>
      <c r="C15" s="106" t="s">
        <v>559</v>
      </c>
      <c r="D15" s="92">
        <f>SUM(D16)</f>
        <v>0</v>
      </c>
      <c r="E15" s="92">
        <f>SUM(E16)</f>
        <v>20000</v>
      </c>
      <c r="F15" s="93"/>
    </row>
    <row r="16" spans="1:6" ht="43.5" customHeight="1">
      <c r="A16" s="146">
        <v>2</v>
      </c>
      <c r="B16" s="94" t="s">
        <v>851</v>
      </c>
      <c r="C16" s="107" t="s">
        <v>560</v>
      </c>
      <c r="D16" s="95">
        <v>0</v>
      </c>
      <c r="E16" s="95">
        <v>20000</v>
      </c>
      <c r="F16" s="96"/>
    </row>
    <row r="17" spans="1:6" ht="30.75" customHeight="1">
      <c r="A17" s="146">
        <v>3</v>
      </c>
      <c r="B17" s="91"/>
      <c r="C17" s="108" t="s">
        <v>561</v>
      </c>
      <c r="D17" s="92">
        <f>SUM(D18)</f>
        <v>26100</v>
      </c>
      <c r="E17" s="92">
        <f>SUM(E18)</f>
        <v>26058.2</v>
      </c>
      <c r="F17" s="93">
        <f aca="true" t="shared" si="0" ref="F17:F26">E17/D17</f>
        <v>0.9983984674329502</v>
      </c>
    </row>
    <row r="18" spans="1:6" ht="43.5" customHeight="1">
      <c r="A18" s="146">
        <v>4</v>
      </c>
      <c r="B18" s="94" t="s">
        <v>852</v>
      </c>
      <c r="C18" s="107" t="s">
        <v>562</v>
      </c>
      <c r="D18" s="95">
        <v>26100</v>
      </c>
      <c r="E18" s="95">
        <v>26058.2</v>
      </c>
      <c r="F18" s="96">
        <f t="shared" si="0"/>
        <v>0.9983984674329502</v>
      </c>
    </row>
    <row r="19" spans="1:6" ht="27.75" customHeight="1">
      <c r="A19" s="146">
        <v>5</v>
      </c>
      <c r="B19" s="97"/>
      <c r="C19" s="106" t="s">
        <v>563</v>
      </c>
      <c r="D19" s="92">
        <f>SUM(D20)</f>
        <v>680900</v>
      </c>
      <c r="E19" s="92">
        <f>SUM(E20)</f>
        <v>690007.84</v>
      </c>
      <c r="F19" s="93">
        <f t="shared" si="0"/>
        <v>1.013376178587164</v>
      </c>
    </row>
    <row r="20" spans="1:6" ht="19.5" customHeight="1">
      <c r="A20" s="146">
        <v>6</v>
      </c>
      <c r="B20" s="94" t="s">
        <v>89</v>
      </c>
      <c r="C20" s="109" t="s">
        <v>564</v>
      </c>
      <c r="D20" s="95">
        <v>680900</v>
      </c>
      <c r="E20" s="95">
        <v>690007.84</v>
      </c>
      <c r="F20" s="96">
        <f t="shared" si="0"/>
        <v>1.013376178587164</v>
      </c>
    </row>
    <row r="21" spans="1:6" ht="70.5" customHeight="1">
      <c r="A21" s="146">
        <v>7</v>
      </c>
      <c r="B21" s="91"/>
      <c r="C21" s="108" t="s">
        <v>565</v>
      </c>
      <c r="D21" s="92">
        <f>SUM(D22)</f>
        <v>700</v>
      </c>
      <c r="E21" s="92">
        <f>SUM(E22)</f>
        <v>700</v>
      </c>
      <c r="F21" s="93">
        <f t="shared" si="0"/>
        <v>1</v>
      </c>
    </row>
    <row r="22" spans="1:6" ht="40.5" customHeight="1">
      <c r="A22" s="146">
        <v>8</v>
      </c>
      <c r="B22" s="94" t="s">
        <v>854</v>
      </c>
      <c r="C22" s="107" t="s">
        <v>562</v>
      </c>
      <c r="D22" s="95">
        <v>700</v>
      </c>
      <c r="E22" s="95">
        <v>700</v>
      </c>
      <c r="F22" s="96">
        <f t="shared" si="0"/>
        <v>1</v>
      </c>
    </row>
    <row r="23" spans="1:6" ht="27" customHeight="1">
      <c r="A23" s="146">
        <v>9</v>
      </c>
      <c r="B23" s="97"/>
      <c r="C23" s="110" t="s">
        <v>566</v>
      </c>
      <c r="D23" s="98">
        <f>SUM(D24:D50)</f>
        <v>158755266.63</v>
      </c>
      <c r="E23" s="98">
        <f>SUM(E24:E50)</f>
        <v>202685554.55999994</v>
      </c>
      <c r="F23" s="93">
        <f t="shared" si="0"/>
        <v>1.2767170429210721</v>
      </c>
    </row>
    <row r="24" spans="1:6" ht="67.5" customHeight="1">
      <c r="A24" s="146">
        <v>10</v>
      </c>
      <c r="B24" s="94" t="s">
        <v>457</v>
      </c>
      <c r="C24" s="111" t="s">
        <v>749</v>
      </c>
      <c r="D24" s="95">
        <v>154329403.63</v>
      </c>
      <c r="E24" s="95">
        <v>198364290.77</v>
      </c>
      <c r="F24" s="96">
        <f t="shared" si="0"/>
        <v>1.2853305080188886</v>
      </c>
    </row>
    <row r="25" spans="1:6" ht="66.75" customHeight="1">
      <c r="A25" s="146">
        <v>11</v>
      </c>
      <c r="B25" s="94" t="s">
        <v>458</v>
      </c>
      <c r="C25" s="111" t="s">
        <v>750</v>
      </c>
      <c r="D25" s="95">
        <v>300200</v>
      </c>
      <c r="E25" s="95">
        <v>300197.72</v>
      </c>
      <c r="F25" s="96">
        <f t="shared" si="0"/>
        <v>0.999992405063291</v>
      </c>
    </row>
    <row r="26" spans="1:6" ht="66" customHeight="1">
      <c r="A26" s="146">
        <v>12</v>
      </c>
      <c r="B26" s="94" t="s">
        <v>459</v>
      </c>
      <c r="C26" s="111" t="s">
        <v>751</v>
      </c>
      <c r="D26" s="95">
        <v>616000</v>
      </c>
      <c r="E26" s="95">
        <v>615927.36</v>
      </c>
      <c r="F26" s="96">
        <f t="shared" si="0"/>
        <v>0.999882077922078</v>
      </c>
    </row>
    <row r="27" spans="1:6" ht="53.25" customHeight="1">
      <c r="A27" s="146">
        <v>13</v>
      </c>
      <c r="B27" s="94" t="s">
        <v>460</v>
      </c>
      <c r="C27" s="111" t="s">
        <v>752</v>
      </c>
      <c r="D27" s="95">
        <v>0</v>
      </c>
      <c r="E27" s="95">
        <v>-5127.74</v>
      </c>
      <c r="F27" s="96"/>
    </row>
    <row r="28" spans="1:6" ht="105" customHeight="1">
      <c r="A28" s="146">
        <v>14</v>
      </c>
      <c r="B28" s="94" t="s">
        <v>461</v>
      </c>
      <c r="C28" s="111" t="s">
        <v>753</v>
      </c>
      <c r="D28" s="95">
        <v>216300</v>
      </c>
      <c r="E28" s="95">
        <v>216280.5</v>
      </c>
      <c r="F28" s="96">
        <f aca="true" t="shared" si="1" ref="F28:F34">E28/D28</f>
        <v>0.9999098474341193</v>
      </c>
    </row>
    <row r="29" spans="1:6" ht="104.25" customHeight="1">
      <c r="A29" s="146">
        <v>15</v>
      </c>
      <c r="B29" s="94" t="s">
        <v>462</v>
      </c>
      <c r="C29" s="111" t="s">
        <v>441</v>
      </c>
      <c r="D29" s="95">
        <v>40</v>
      </c>
      <c r="E29" s="95">
        <v>33.41</v>
      </c>
      <c r="F29" s="96">
        <f t="shared" si="1"/>
        <v>0.8352499999999999</v>
      </c>
    </row>
    <row r="30" spans="1:6" ht="105.75" customHeight="1">
      <c r="A30" s="146">
        <v>16</v>
      </c>
      <c r="B30" s="94" t="s">
        <v>463</v>
      </c>
      <c r="C30" s="111" t="s">
        <v>442</v>
      </c>
      <c r="D30" s="95">
        <v>1800</v>
      </c>
      <c r="E30" s="95">
        <v>11387.88</v>
      </c>
      <c r="F30" s="96">
        <f t="shared" si="1"/>
        <v>6.326599999999999</v>
      </c>
    </row>
    <row r="31" spans="1:6" ht="44.25" customHeight="1">
      <c r="A31" s="146">
        <v>17</v>
      </c>
      <c r="B31" s="94" t="s">
        <v>464</v>
      </c>
      <c r="C31" s="111" t="s">
        <v>567</v>
      </c>
      <c r="D31" s="95">
        <v>55000</v>
      </c>
      <c r="E31" s="95">
        <v>49309.47</v>
      </c>
      <c r="F31" s="96">
        <f t="shared" si="1"/>
        <v>0.8965358181818182</v>
      </c>
    </row>
    <row r="32" spans="1:6" ht="43.5" customHeight="1">
      <c r="A32" s="146">
        <v>18</v>
      </c>
      <c r="B32" s="94" t="s">
        <v>465</v>
      </c>
      <c r="C32" s="111" t="s">
        <v>568</v>
      </c>
      <c r="D32" s="95">
        <v>17900</v>
      </c>
      <c r="E32" s="95">
        <v>17828.95</v>
      </c>
      <c r="F32" s="96">
        <f t="shared" si="1"/>
        <v>0.9960307262569833</v>
      </c>
    </row>
    <row r="33" spans="1:6" ht="44.25" customHeight="1">
      <c r="A33" s="146">
        <v>19</v>
      </c>
      <c r="B33" s="94" t="s">
        <v>466</v>
      </c>
      <c r="C33" s="111" t="s">
        <v>569</v>
      </c>
      <c r="D33" s="95">
        <v>37400</v>
      </c>
      <c r="E33" s="95">
        <v>39840</v>
      </c>
      <c r="F33" s="96">
        <f t="shared" si="1"/>
        <v>1.06524064171123</v>
      </c>
    </row>
    <row r="34" spans="1:6" ht="78" customHeight="1">
      <c r="A34" s="146">
        <v>20</v>
      </c>
      <c r="B34" s="94" t="s">
        <v>467</v>
      </c>
      <c r="C34" s="111" t="s">
        <v>443</v>
      </c>
      <c r="D34" s="95">
        <v>187000</v>
      </c>
      <c r="E34" s="95">
        <v>192530.93</v>
      </c>
      <c r="F34" s="96">
        <f t="shared" si="1"/>
        <v>1.029577165775401</v>
      </c>
    </row>
    <row r="35" spans="1:6" ht="54.75" customHeight="1">
      <c r="A35" s="146">
        <v>21</v>
      </c>
      <c r="B35" s="94" t="s">
        <v>468</v>
      </c>
      <c r="C35" s="109" t="s">
        <v>570</v>
      </c>
      <c r="D35" s="95">
        <v>0</v>
      </c>
      <c r="E35" s="95">
        <v>0</v>
      </c>
      <c r="F35" s="96"/>
    </row>
    <row r="36" spans="1:6" ht="26.25" customHeight="1">
      <c r="A36" s="146">
        <v>22</v>
      </c>
      <c r="B36" s="94" t="s">
        <v>471</v>
      </c>
      <c r="C36" s="109" t="s">
        <v>571</v>
      </c>
      <c r="D36" s="95">
        <v>2600000</v>
      </c>
      <c r="E36" s="95">
        <v>2538583.38</v>
      </c>
      <c r="F36" s="96">
        <f>E36/D36</f>
        <v>0.976378223076923</v>
      </c>
    </row>
    <row r="37" spans="1:6" ht="26.25" customHeight="1">
      <c r="A37" s="146">
        <v>23</v>
      </c>
      <c r="B37" s="94" t="s">
        <v>472</v>
      </c>
      <c r="C37" s="109" t="s">
        <v>572</v>
      </c>
      <c r="D37" s="95">
        <v>4700</v>
      </c>
      <c r="E37" s="95">
        <v>4781.56</v>
      </c>
      <c r="F37" s="96">
        <f>E37/D37</f>
        <v>1.0173531914893619</v>
      </c>
    </row>
    <row r="38" spans="1:6" ht="26.25" customHeight="1">
      <c r="A38" s="146">
        <v>24</v>
      </c>
      <c r="B38" s="94" t="s">
        <v>473</v>
      </c>
      <c r="C38" s="109" t="s">
        <v>573</v>
      </c>
      <c r="D38" s="95">
        <v>49000</v>
      </c>
      <c r="E38" s="95">
        <v>48444.2</v>
      </c>
      <c r="F38" s="96">
        <f>E38/D38</f>
        <v>0.9886571428571428</v>
      </c>
    </row>
    <row r="39" spans="1:6" ht="44.25" customHeight="1">
      <c r="A39" s="146">
        <v>25</v>
      </c>
      <c r="B39" s="94" t="s">
        <v>474</v>
      </c>
      <c r="C39" s="109" t="s">
        <v>574</v>
      </c>
      <c r="D39" s="95">
        <v>0</v>
      </c>
      <c r="E39" s="95">
        <v>-50978.19</v>
      </c>
      <c r="F39" s="96"/>
    </row>
    <row r="40" spans="1:6" ht="42.75" customHeight="1">
      <c r="A40" s="146">
        <v>26</v>
      </c>
      <c r="B40" s="94" t="s">
        <v>475</v>
      </c>
      <c r="C40" s="109" t="s">
        <v>575</v>
      </c>
      <c r="D40" s="95">
        <v>11000</v>
      </c>
      <c r="E40" s="95">
        <v>10907.04</v>
      </c>
      <c r="F40" s="96">
        <f aca="true" t="shared" si="2" ref="F40:F47">E40/D40</f>
        <v>0.9915490909090909</v>
      </c>
    </row>
    <row r="41" spans="1:6" ht="42.75" customHeight="1">
      <c r="A41" s="146">
        <v>27</v>
      </c>
      <c r="B41" s="94" t="s">
        <v>476</v>
      </c>
      <c r="C41" s="109" t="s">
        <v>576</v>
      </c>
      <c r="D41" s="95">
        <v>10200</v>
      </c>
      <c r="E41" s="95">
        <v>9849.6</v>
      </c>
      <c r="F41" s="96">
        <f t="shared" si="2"/>
        <v>0.9656470588235294</v>
      </c>
    </row>
    <row r="42" spans="1:6" ht="14.25" customHeight="1">
      <c r="A42" s="146">
        <v>28</v>
      </c>
      <c r="B42" s="94" t="s">
        <v>478</v>
      </c>
      <c r="C42" s="109" t="s">
        <v>577</v>
      </c>
      <c r="D42" s="95">
        <v>112800</v>
      </c>
      <c r="E42" s="95">
        <v>117393.47</v>
      </c>
      <c r="F42" s="96">
        <f t="shared" si="2"/>
        <v>1.0407222517730497</v>
      </c>
    </row>
    <row r="43" spans="1:6" ht="14.25" customHeight="1">
      <c r="A43" s="146">
        <v>29</v>
      </c>
      <c r="B43" s="94" t="s">
        <v>479</v>
      </c>
      <c r="C43" s="109" t="s">
        <v>578</v>
      </c>
      <c r="D43" s="95">
        <v>203</v>
      </c>
      <c r="E43" s="95">
        <v>190.48</v>
      </c>
      <c r="F43" s="96">
        <f t="shared" si="2"/>
        <v>0.9383251231527093</v>
      </c>
    </row>
    <row r="44" spans="1:6" ht="14.25" customHeight="1">
      <c r="A44" s="146">
        <v>30</v>
      </c>
      <c r="B44" s="94" t="s">
        <v>480</v>
      </c>
      <c r="C44" s="109" t="s">
        <v>579</v>
      </c>
      <c r="D44" s="95">
        <v>740</v>
      </c>
      <c r="E44" s="95">
        <v>734.54</v>
      </c>
      <c r="F44" s="96">
        <f t="shared" si="2"/>
        <v>0.9926216216216216</v>
      </c>
    </row>
    <row r="45" spans="1:6" ht="29.25" customHeight="1">
      <c r="A45" s="146">
        <v>31</v>
      </c>
      <c r="B45" s="94" t="s">
        <v>481</v>
      </c>
      <c r="C45" s="109" t="s">
        <v>580</v>
      </c>
      <c r="D45" s="95">
        <v>130000</v>
      </c>
      <c r="E45" s="95">
        <v>126254.1</v>
      </c>
      <c r="F45" s="96">
        <f t="shared" si="2"/>
        <v>0.9711853846153846</v>
      </c>
    </row>
    <row r="46" spans="1:6" ht="27" customHeight="1">
      <c r="A46" s="146">
        <v>32</v>
      </c>
      <c r="B46" s="94" t="s">
        <v>482</v>
      </c>
      <c r="C46" s="109" t="s">
        <v>581</v>
      </c>
      <c r="D46" s="95">
        <v>38080</v>
      </c>
      <c r="E46" s="95">
        <v>38035.79</v>
      </c>
      <c r="F46" s="96">
        <f t="shared" si="2"/>
        <v>0.9988390231092438</v>
      </c>
    </row>
    <row r="47" spans="1:6" ht="27.75" customHeight="1">
      <c r="A47" s="146">
        <v>33</v>
      </c>
      <c r="B47" s="94" t="s">
        <v>483</v>
      </c>
      <c r="C47" s="109" t="s">
        <v>582</v>
      </c>
      <c r="D47" s="95">
        <v>37500</v>
      </c>
      <c r="E47" s="95">
        <v>36801.4</v>
      </c>
      <c r="F47" s="96">
        <f t="shared" si="2"/>
        <v>0.9813706666666667</v>
      </c>
    </row>
    <row r="48" spans="1:6" ht="42" customHeight="1">
      <c r="A48" s="146">
        <v>34</v>
      </c>
      <c r="B48" s="94" t="s">
        <v>486</v>
      </c>
      <c r="C48" s="109" t="s">
        <v>583</v>
      </c>
      <c r="D48" s="95" t="s">
        <v>584</v>
      </c>
      <c r="E48" s="95">
        <v>-1318.69</v>
      </c>
      <c r="F48" s="96"/>
    </row>
    <row r="49" spans="1:6" ht="29.25" customHeight="1">
      <c r="A49" s="146">
        <v>35</v>
      </c>
      <c r="B49" s="94" t="s">
        <v>488</v>
      </c>
      <c r="C49" s="109" t="s">
        <v>585</v>
      </c>
      <c r="D49" s="95" t="s">
        <v>584</v>
      </c>
      <c r="E49" s="95">
        <v>3351.63</v>
      </c>
      <c r="F49" s="96"/>
    </row>
    <row r="50" spans="1:6" ht="29.25" customHeight="1">
      <c r="A50" s="146">
        <v>36</v>
      </c>
      <c r="B50" s="94" t="s">
        <v>90</v>
      </c>
      <c r="C50" s="109" t="s">
        <v>586</v>
      </c>
      <c r="D50" s="95">
        <v>0</v>
      </c>
      <c r="E50" s="95">
        <v>25</v>
      </c>
      <c r="F50" s="96"/>
    </row>
    <row r="51" spans="1:7" ht="30" customHeight="1">
      <c r="A51" s="146">
        <v>37</v>
      </c>
      <c r="B51" s="99"/>
      <c r="C51" s="110" t="s">
        <v>336</v>
      </c>
      <c r="D51" s="98">
        <f>D52+D53+D54+D55+D56+D57+D58+D59+D60+D61+D62+D63+D64+D65+D66+D67+D68+D69+D70+D71+D72+D73+D74+D75+D76+D77+D78+D79+D80+D81+D82+D83+D84+D85+D86+D87+D88+D89+D90+D91</f>
        <v>334999636.29</v>
      </c>
      <c r="E51" s="98">
        <f>E52+E53+E54+E55+E56+E57+E58+E59+E60+E61+E62+E63+E64+E65+E66+E67+E68+E69+E70+E71+E72+E73+E74+E75+E76+E77+E78+E79+E80+E81+E82+E83+E84+E85+E86+E87+E88+E89+E90+E91</f>
        <v>317274093.78</v>
      </c>
      <c r="F51" s="93">
        <f aca="true" t="shared" si="3" ref="F51:F58">E51/D51</f>
        <v>0.9470878753591974</v>
      </c>
      <c r="G51" s="100"/>
    </row>
    <row r="52" spans="1:6" ht="66" customHeight="1">
      <c r="A52" s="146">
        <v>38</v>
      </c>
      <c r="B52" s="94" t="s">
        <v>491</v>
      </c>
      <c r="C52" s="111" t="s">
        <v>444</v>
      </c>
      <c r="D52" s="95">
        <v>733000</v>
      </c>
      <c r="E52" s="95">
        <v>759264.99</v>
      </c>
      <c r="F52" s="96">
        <f t="shared" si="3"/>
        <v>1.0358321828103683</v>
      </c>
    </row>
    <row r="53" spans="1:6" ht="54.75" customHeight="1">
      <c r="A53" s="146">
        <v>39</v>
      </c>
      <c r="B53" s="94" t="s">
        <v>492</v>
      </c>
      <c r="C53" s="109" t="s">
        <v>337</v>
      </c>
      <c r="D53" s="95">
        <v>125000</v>
      </c>
      <c r="E53" s="95">
        <v>107092.23</v>
      </c>
      <c r="F53" s="96">
        <f t="shared" si="3"/>
        <v>0.85673784</v>
      </c>
    </row>
    <row r="54" spans="1:6" ht="40.5" customHeight="1">
      <c r="A54" s="146">
        <v>40</v>
      </c>
      <c r="B54" s="94" t="s">
        <v>829</v>
      </c>
      <c r="C54" s="109" t="s">
        <v>338</v>
      </c>
      <c r="D54" s="95">
        <v>333107</v>
      </c>
      <c r="E54" s="95">
        <v>333107</v>
      </c>
      <c r="F54" s="96">
        <f t="shared" si="3"/>
        <v>1</v>
      </c>
    </row>
    <row r="55" spans="1:6" ht="68.25" customHeight="1">
      <c r="A55" s="146">
        <v>41</v>
      </c>
      <c r="B55" s="94" t="s">
        <v>830</v>
      </c>
      <c r="C55" s="109" t="s">
        <v>339</v>
      </c>
      <c r="D55" s="95">
        <v>328000</v>
      </c>
      <c r="E55" s="95">
        <v>377926.91</v>
      </c>
      <c r="F55" s="96">
        <f t="shared" si="3"/>
        <v>1.1522161890243903</v>
      </c>
    </row>
    <row r="56" spans="1:6" ht="84.75" customHeight="1">
      <c r="A56" s="146">
        <v>42</v>
      </c>
      <c r="B56" s="94" t="s">
        <v>847</v>
      </c>
      <c r="C56" s="111" t="s">
        <v>445</v>
      </c>
      <c r="D56" s="95">
        <v>31470</v>
      </c>
      <c r="E56" s="95">
        <v>6030</v>
      </c>
      <c r="F56" s="96">
        <f t="shared" si="3"/>
        <v>0.19161105815061963</v>
      </c>
    </row>
    <row r="57" spans="1:6" ht="43.5" customHeight="1">
      <c r="A57" s="146">
        <v>43</v>
      </c>
      <c r="B57" s="94" t="s">
        <v>848</v>
      </c>
      <c r="C57" s="109" t="s">
        <v>340</v>
      </c>
      <c r="D57" s="95">
        <v>212000</v>
      </c>
      <c r="E57" s="95">
        <v>230924.79</v>
      </c>
      <c r="F57" s="96">
        <f t="shared" si="3"/>
        <v>1.0892678773584905</v>
      </c>
    </row>
    <row r="58" spans="1:6" ht="43.5" customHeight="1">
      <c r="A58" s="146">
        <v>44</v>
      </c>
      <c r="B58" s="94" t="s">
        <v>853</v>
      </c>
      <c r="C58" s="109" t="s">
        <v>562</v>
      </c>
      <c r="D58" s="95">
        <v>210000</v>
      </c>
      <c r="E58" s="95">
        <v>207786.21</v>
      </c>
      <c r="F58" s="96">
        <f t="shared" si="3"/>
        <v>0.9894581428571428</v>
      </c>
    </row>
    <row r="59" spans="1:6" ht="29.25" customHeight="1">
      <c r="A59" s="146">
        <v>45</v>
      </c>
      <c r="B59" s="94" t="s">
        <v>856</v>
      </c>
      <c r="C59" s="109" t="s">
        <v>341</v>
      </c>
      <c r="D59" s="95" t="s">
        <v>584</v>
      </c>
      <c r="E59" s="95">
        <v>-2875.71</v>
      </c>
      <c r="F59" s="96"/>
    </row>
    <row r="60" spans="1:6" ht="29.25" customHeight="1">
      <c r="A60" s="146">
        <v>46</v>
      </c>
      <c r="B60" s="94" t="s">
        <v>864</v>
      </c>
      <c r="C60" s="109" t="s">
        <v>342</v>
      </c>
      <c r="D60" s="95">
        <v>138108000</v>
      </c>
      <c r="E60" s="95">
        <v>138108000</v>
      </c>
      <c r="F60" s="96">
        <f aca="true" t="shared" si="4" ref="F60:F90">E60/D60</f>
        <v>1</v>
      </c>
    </row>
    <row r="61" spans="1:6" ht="54.75" customHeight="1">
      <c r="A61" s="146">
        <v>47</v>
      </c>
      <c r="B61" s="94" t="s">
        <v>868</v>
      </c>
      <c r="C61" s="109" t="s">
        <v>343</v>
      </c>
      <c r="D61" s="95">
        <v>118000</v>
      </c>
      <c r="E61" s="95">
        <v>118000</v>
      </c>
      <c r="F61" s="96">
        <f t="shared" si="4"/>
        <v>1</v>
      </c>
    </row>
    <row r="62" spans="1:6" ht="32.25" customHeight="1">
      <c r="A62" s="146">
        <v>48</v>
      </c>
      <c r="B62" s="94" t="s">
        <v>871</v>
      </c>
      <c r="C62" s="109" t="s">
        <v>344</v>
      </c>
      <c r="D62" s="95">
        <v>290400</v>
      </c>
      <c r="E62" s="95">
        <v>290400</v>
      </c>
      <c r="F62" s="96">
        <f t="shared" si="4"/>
        <v>1</v>
      </c>
    </row>
    <row r="63" spans="1:6" ht="30.75" customHeight="1">
      <c r="A63" s="146">
        <v>49</v>
      </c>
      <c r="B63" s="94" t="s">
        <v>871</v>
      </c>
      <c r="C63" s="109" t="s">
        <v>345</v>
      </c>
      <c r="D63" s="95">
        <v>782100</v>
      </c>
      <c r="E63" s="95">
        <v>782100</v>
      </c>
      <c r="F63" s="96">
        <f t="shared" si="4"/>
        <v>1</v>
      </c>
    </row>
    <row r="64" spans="1:6" ht="41.25" customHeight="1">
      <c r="A64" s="146">
        <v>50</v>
      </c>
      <c r="B64" s="94" t="s">
        <v>874</v>
      </c>
      <c r="C64" s="109" t="s">
        <v>346</v>
      </c>
      <c r="D64" s="95">
        <v>1387200</v>
      </c>
      <c r="E64" s="95">
        <v>1387200</v>
      </c>
      <c r="F64" s="96">
        <f t="shared" si="4"/>
        <v>1</v>
      </c>
    </row>
    <row r="65" spans="1:6" ht="40.5" customHeight="1">
      <c r="A65" s="146">
        <v>51</v>
      </c>
      <c r="B65" s="94" t="s">
        <v>874</v>
      </c>
      <c r="C65" s="109" t="s">
        <v>347</v>
      </c>
      <c r="D65" s="95">
        <v>574500</v>
      </c>
      <c r="E65" s="95">
        <v>574500</v>
      </c>
      <c r="F65" s="96">
        <f t="shared" si="4"/>
        <v>1</v>
      </c>
    </row>
    <row r="66" spans="1:6" ht="54.75" customHeight="1">
      <c r="A66" s="146">
        <v>52</v>
      </c>
      <c r="B66" s="94" t="s">
        <v>874</v>
      </c>
      <c r="C66" s="109" t="s">
        <v>348</v>
      </c>
      <c r="D66" s="95">
        <v>1004400</v>
      </c>
      <c r="E66" s="95">
        <v>1004400</v>
      </c>
      <c r="F66" s="96">
        <f t="shared" si="4"/>
        <v>1</v>
      </c>
    </row>
    <row r="67" spans="1:6" ht="64.5" customHeight="1">
      <c r="A67" s="146">
        <v>53</v>
      </c>
      <c r="B67" s="94" t="s">
        <v>874</v>
      </c>
      <c r="C67" s="109" t="s">
        <v>349</v>
      </c>
      <c r="D67" s="95">
        <v>315500</v>
      </c>
      <c r="E67" s="95">
        <v>315500</v>
      </c>
      <c r="F67" s="96">
        <f t="shared" si="4"/>
        <v>1</v>
      </c>
    </row>
    <row r="68" spans="1:6" ht="69.75" customHeight="1">
      <c r="A68" s="146">
        <v>54</v>
      </c>
      <c r="B68" s="94" t="s">
        <v>880</v>
      </c>
      <c r="C68" s="109" t="s">
        <v>350</v>
      </c>
      <c r="D68" s="95">
        <v>8910971</v>
      </c>
      <c r="E68" s="95">
        <v>8910971</v>
      </c>
      <c r="F68" s="96">
        <f t="shared" si="4"/>
        <v>1</v>
      </c>
    </row>
    <row r="69" spans="1:6" ht="45" customHeight="1">
      <c r="A69" s="146">
        <v>55</v>
      </c>
      <c r="B69" s="94" t="s">
        <v>881</v>
      </c>
      <c r="C69" s="109" t="s">
        <v>351</v>
      </c>
      <c r="D69" s="95">
        <v>2574124.22</v>
      </c>
      <c r="E69" s="95">
        <v>2574124.22</v>
      </c>
      <c r="F69" s="96">
        <f t="shared" si="4"/>
        <v>1</v>
      </c>
    </row>
    <row r="70" spans="1:6" ht="41.25" customHeight="1">
      <c r="A70" s="146">
        <v>56</v>
      </c>
      <c r="B70" s="94" t="s">
        <v>885</v>
      </c>
      <c r="C70" s="109" t="s">
        <v>352</v>
      </c>
      <c r="D70" s="95">
        <v>48733000</v>
      </c>
      <c r="E70" s="95">
        <v>48733000</v>
      </c>
      <c r="F70" s="96">
        <f t="shared" si="4"/>
        <v>1</v>
      </c>
    </row>
    <row r="71" spans="1:6" ht="42.75" customHeight="1">
      <c r="A71" s="146">
        <v>57</v>
      </c>
      <c r="B71" s="94" t="s">
        <v>885</v>
      </c>
      <c r="C71" s="109" t="s">
        <v>353</v>
      </c>
      <c r="D71" s="95">
        <v>22271600</v>
      </c>
      <c r="E71" s="95">
        <v>11793459.27</v>
      </c>
      <c r="F71" s="96">
        <f t="shared" si="4"/>
        <v>0.5295290535929165</v>
      </c>
    </row>
    <row r="72" spans="1:6" ht="29.25" customHeight="1">
      <c r="A72" s="146">
        <v>58</v>
      </c>
      <c r="B72" s="94" t="s">
        <v>885</v>
      </c>
      <c r="C72" s="109" t="s">
        <v>354</v>
      </c>
      <c r="D72" s="95">
        <v>318200</v>
      </c>
      <c r="E72" s="95">
        <v>318200</v>
      </c>
      <c r="F72" s="96">
        <f t="shared" si="4"/>
        <v>1</v>
      </c>
    </row>
    <row r="73" spans="1:6" ht="54.75" customHeight="1">
      <c r="A73" s="146">
        <v>59</v>
      </c>
      <c r="B73" s="94" t="s">
        <v>885</v>
      </c>
      <c r="C73" s="109" t="s">
        <v>355</v>
      </c>
      <c r="D73" s="95">
        <v>807000</v>
      </c>
      <c r="E73" s="95">
        <v>807000</v>
      </c>
      <c r="F73" s="96">
        <f t="shared" si="4"/>
        <v>1</v>
      </c>
    </row>
    <row r="74" spans="1:6" ht="57" customHeight="1">
      <c r="A74" s="146">
        <v>60</v>
      </c>
      <c r="B74" s="94" t="s">
        <v>885</v>
      </c>
      <c r="C74" s="109" t="s">
        <v>356</v>
      </c>
      <c r="D74" s="95">
        <v>554400</v>
      </c>
      <c r="E74" s="95">
        <v>280337</v>
      </c>
      <c r="F74" s="96">
        <f t="shared" si="4"/>
        <v>0.5056583694083694</v>
      </c>
    </row>
    <row r="75" spans="1:6" ht="41.25" customHeight="1">
      <c r="A75" s="146">
        <v>61</v>
      </c>
      <c r="B75" s="94" t="s">
        <v>885</v>
      </c>
      <c r="C75" s="109" t="s">
        <v>357</v>
      </c>
      <c r="D75" s="95">
        <v>3589200</v>
      </c>
      <c r="E75" s="95">
        <v>3589200</v>
      </c>
      <c r="F75" s="96">
        <f t="shared" si="4"/>
        <v>1</v>
      </c>
    </row>
    <row r="76" spans="1:6" ht="42" customHeight="1">
      <c r="A76" s="146">
        <v>62</v>
      </c>
      <c r="B76" s="94" t="s">
        <v>885</v>
      </c>
      <c r="C76" s="109" t="s">
        <v>358</v>
      </c>
      <c r="D76" s="95">
        <v>3266100</v>
      </c>
      <c r="E76" s="95">
        <v>3249671</v>
      </c>
      <c r="F76" s="96">
        <f t="shared" si="4"/>
        <v>0.9949698417072349</v>
      </c>
    </row>
    <row r="77" spans="1:6" ht="65.25" customHeight="1">
      <c r="A77" s="146">
        <v>63</v>
      </c>
      <c r="B77" s="94" t="s">
        <v>885</v>
      </c>
      <c r="C77" s="109" t="s">
        <v>359</v>
      </c>
      <c r="D77" s="95">
        <v>1283000</v>
      </c>
      <c r="E77" s="95">
        <v>1283000</v>
      </c>
      <c r="F77" s="96">
        <f t="shared" si="4"/>
        <v>1</v>
      </c>
    </row>
    <row r="78" spans="1:6" ht="29.25" customHeight="1">
      <c r="A78" s="146">
        <v>64</v>
      </c>
      <c r="B78" s="94" t="s">
        <v>885</v>
      </c>
      <c r="C78" s="109" t="s">
        <v>360</v>
      </c>
      <c r="D78" s="95">
        <v>7403000</v>
      </c>
      <c r="E78" s="95">
        <v>7403000</v>
      </c>
      <c r="F78" s="96">
        <f t="shared" si="4"/>
        <v>1</v>
      </c>
    </row>
    <row r="79" spans="1:6" ht="42" customHeight="1">
      <c r="A79" s="146">
        <v>65</v>
      </c>
      <c r="B79" s="94" t="s">
        <v>892</v>
      </c>
      <c r="C79" s="109" t="s">
        <v>361</v>
      </c>
      <c r="D79" s="95">
        <v>7334000</v>
      </c>
      <c r="E79" s="95">
        <v>5482400</v>
      </c>
      <c r="F79" s="96">
        <f t="shared" si="4"/>
        <v>0.7475320425415871</v>
      </c>
    </row>
    <row r="80" spans="1:6" ht="67.5" customHeight="1">
      <c r="A80" s="146">
        <v>66</v>
      </c>
      <c r="B80" s="94" t="s">
        <v>91</v>
      </c>
      <c r="C80" s="111" t="s">
        <v>446</v>
      </c>
      <c r="D80" s="95">
        <v>13300</v>
      </c>
      <c r="E80" s="95">
        <v>13300</v>
      </c>
      <c r="F80" s="96">
        <f t="shared" si="4"/>
        <v>1</v>
      </c>
    </row>
    <row r="81" spans="1:6" ht="51.75" customHeight="1">
      <c r="A81" s="146">
        <v>67</v>
      </c>
      <c r="B81" s="94" t="s">
        <v>893</v>
      </c>
      <c r="C81" s="109" t="s">
        <v>362</v>
      </c>
      <c r="D81" s="95">
        <v>1193200</v>
      </c>
      <c r="E81" s="95">
        <v>1193200</v>
      </c>
      <c r="F81" s="96">
        <f t="shared" si="4"/>
        <v>1</v>
      </c>
    </row>
    <row r="82" spans="1:6" ht="40.5" customHeight="1">
      <c r="A82" s="146">
        <v>68</v>
      </c>
      <c r="B82" s="94" t="s">
        <v>895</v>
      </c>
      <c r="C82" s="109" t="s">
        <v>363</v>
      </c>
      <c r="D82" s="95">
        <v>9162000</v>
      </c>
      <c r="E82" s="95">
        <v>7259681.02</v>
      </c>
      <c r="F82" s="96">
        <f t="shared" si="4"/>
        <v>0.7923685898275485</v>
      </c>
    </row>
    <row r="83" spans="1:6" ht="55.5" customHeight="1">
      <c r="A83" s="146">
        <v>69</v>
      </c>
      <c r="B83" s="94" t="s">
        <v>898</v>
      </c>
      <c r="C83" s="109" t="s">
        <v>364</v>
      </c>
      <c r="D83" s="95">
        <v>206000</v>
      </c>
      <c r="E83" s="95">
        <v>206000</v>
      </c>
      <c r="F83" s="96">
        <f t="shared" si="4"/>
        <v>1</v>
      </c>
    </row>
    <row r="84" spans="1:6" ht="54" customHeight="1">
      <c r="A84" s="146">
        <v>70</v>
      </c>
      <c r="B84" s="94" t="s">
        <v>898</v>
      </c>
      <c r="C84" s="109" t="s">
        <v>725</v>
      </c>
      <c r="D84" s="95">
        <v>36313000</v>
      </c>
      <c r="E84" s="101">
        <v>35516840</v>
      </c>
      <c r="F84" s="96">
        <f t="shared" si="4"/>
        <v>0.9780750695343265</v>
      </c>
    </row>
    <row r="85" spans="1:6" ht="57" customHeight="1">
      <c r="A85" s="146">
        <v>71</v>
      </c>
      <c r="B85" s="94" t="s">
        <v>898</v>
      </c>
      <c r="C85" s="109" t="s">
        <v>726</v>
      </c>
      <c r="D85" s="95">
        <v>29455000</v>
      </c>
      <c r="E85" s="95">
        <v>29455000</v>
      </c>
      <c r="F85" s="96">
        <f t="shared" si="4"/>
        <v>1</v>
      </c>
    </row>
    <row r="86" spans="1:6" ht="57" customHeight="1">
      <c r="A86" s="146">
        <v>72</v>
      </c>
      <c r="B86" s="94" t="s">
        <v>898</v>
      </c>
      <c r="C86" s="109" t="s">
        <v>727</v>
      </c>
      <c r="D86" s="95">
        <v>600</v>
      </c>
      <c r="E86" s="95">
        <v>600</v>
      </c>
      <c r="F86" s="96">
        <f t="shared" si="4"/>
        <v>1</v>
      </c>
    </row>
    <row r="87" spans="1:6" ht="29.25" customHeight="1">
      <c r="A87" s="146">
        <v>73</v>
      </c>
      <c r="B87" s="94" t="s">
        <v>898</v>
      </c>
      <c r="C87" s="109" t="s">
        <v>728</v>
      </c>
      <c r="D87" s="95">
        <v>79000</v>
      </c>
      <c r="E87" s="95">
        <v>79000</v>
      </c>
      <c r="F87" s="96">
        <f t="shared" si="4"/>
        <v>1</v>
      </c>
    </row>
    <row r="88" spans="1:6" ht="41.25" customHeight="1">
      <c r="A88" s="146">
        <v>74</v>
      </c>
      <c r="B88" s="94" t="s">
        <v>906</v>
      </c>
      <c r="C88" s="109" t="s">
        <v>729</v>
      </c>
      <c r="D88" s="95">
        <v>4460164.07</v>
      </c>
      <c r="E88" s="95">
        <v>4460164.07</v>
      </c>
      <c r="F88" s="96">
        <f t="shared" si="4"/>
        <v>1</v>
      </c>
    </row>
    <row r="89" spans="1:6" ht="42" customHeight="1">
      <c r="A89" s="146">
        <v>75</v>
      </c>
      <c r="B89" s="94" t="s">
        <v>906</v>
      </c>
      <c r="C89" s="109" t="s">
        <v>730</v>
      </c>
      <c r="D89" s="95">
        <v>2389100</v>
      </c>
      <c r="E89" s="95">
        <v>2389100</v>
      </c>
      <c r="F89" s="96">
        <f t="shared" si="4"/>
        <v>1</v>
      </c>
    </row>
    <row r="90" spans="1:6" ht="118.5" customHeight="1">
      <c r="A90" s="146">
        <v>76</v>
      </c>
      <c r="B90" s="94" t="s">
        <v>912</v>
      </c>
      <c r="C90" s="112" t="s">
        <v>447</v>
      </c>
      <c r="D90" s="95">
        <v>131000</v>
      </c>
      <c r="E90" s="95">
        <v>131000</v>
      </c>
      <c r="F90" s="96">
        <f t="shared" si="4"/>
        <v>1</v>
      </c>
    </row>
    <row r="91" spans="1:6" ht="44.25" customHeight="1">
      <c r="A91" s="146">
        <v>77</v>
      </c>
      <c r="B91" s="94" t="s">
        <v>915</v>
      </c>
      <c r="C91" s="112" t="s">
        <v>731</v>
      </c>
      <c r="D91" s="95">
        <v>0</v>
      </c>
      <c r="E91" s="95">
        <v>-2453510.22</v>
      </c>
      <c r="F91" s="96"/>
    </row>
    <row r="92" spans="1:6" ht="33.75" customHeight="1">
      <c r="A92" s="146">
        <v>78</v>
      </c>
      <c r="B92" s="97"/>
      <c r="C92" s="106" t="s">
        <v>732</v>
      </c>
      <c r="D92" s="92">
        <f>D93+D94+D95+D96+D97+D98+D99+D100+D101+D102+D103+D104+D105</f>
        <v>206258416</v>
      </c>
      <c r="E92" s="92">
        <f>E93+E94+E95+E96+E97+E98+E99+E100+E101+E102+E103+E104+E105</f>
        <v>203468842.18</v>
      </c>
      <c r="F92" s="93">
        <f>E92/D92</f>
        <v>0.9864753454714789</v>
      </c>
    </row>
    <row r="93" spans="1:6" ht="30.75" customHeight="1">
      <c r="A93" s="146">
        <v>79</v>
      </c>
      <c r="B93" s="102" t="s">
        <v>92</v>
      </c>
      <c r="C93" s="113" t="s">
        <v>733</v>
      </c>
      <c r="D93" s="103">
        <v>10374576</v>
      </c>
      <c r="E93" s="103">
        <v>10331878.19</v>
      </c>
      <c r="F93" s="96">
        <f>E93/D93</f>
        <v>0.9958843802387682</v>
      </c>
    </row>
    <row r="94" spans="1:6" ht="32.25" customHeight="1">
      <c r="A94" s="146">
        <v>80</v>
      </c>
      <c r="B94" s="102" t="s">
        <v>93</v>
      </c>
      <c r="C94" s="113" t="s">
        <v>734</v>
      </c>
      <c r="D94" s="103">
        <v>678150</v>
      </c>
      <c r="E94" s="103">
        <v>678115.11</v>
      </c>
      <c r="F94" s="96">
        <f>E94/D94</f>
        <v>0.9999485512054855</v>
      </c>
    </row>
    <row r="95" spans="1:6" ht="32.25" customHeight="1">
      <c r="A95" s="146">
        <v>81</v>
      </c>
      <c r="B95" s="94" t="s">
        <v>858</v>
      </c>
      <c r="C95" s="109" t="s">
        <v>341</v>
      </c>
      <c r="D95" s="103">
        <v>0</v>
      </c>
      <c r="E95" s="103">
        <v>826.95</v>
      </c>
      <c r="F95" s="96"/>
    </row>
    <row r="96" spans="1:6" ht="32.25" customHeight="1">
      <c r="A96" s="146">
        <v>82</v>
      </c>
      <c r="B96" s="94" t="s">
        <v>94</v>
      </c>
      <c r="C96" s="113" t="s">
        <v>735</v>
      </c>
      <c r="D96" s="103">
        <v>20447600</v>
      </c>
      <c r="E96" s="103">
        <v>20447600</v>
      </c>
      <c r="F96" s="96">
        <f aca="true" t="shared" si="5" ref="F96:F104">E96/D96</f>
        <v>1</v>
      </c>
    </row>
    <row r="97" spans="1:6" ht="30.75" customHeight="1">
      <c r="A97" s="146">
        <v>83</v>
      </c>
      <c r="B97" s="94" t="s">
        <v>884</v>
      </c>
      <c r="C97" s="109" t="s">
        <v>736</v>
      </c>
      <c r="D97" s="95">
        <v>11583000</v>
      </c>
      <c r="E97" s="95">
        <v>11583000</v>
      </c>
      <c r="F97" s="96">
        <f t="shared" si="5"/>
        <v>1</v>
      </c>
    </row>
    <row r="98" spans="1:6" ht="55.5" customHeight="1">
      <c r="A98" s="146">
        <v>84</v>
      </c>
      <c r="B98" s="94" t="s">
        <v>884</v>
      </c>
      <c r="C98" s="107" t="s">
        <v>737</v>
      </c>
      <c r="D98" s="95">
        <v>837500</v>
      </c>
      <c r="E98" s="95">
        <v>837500</v>
      </c>
      <c r="F98" s="96">
        <f t="shared" si="5"/>
        <v>1</v>
      </c>
    </row>
    <row r="99" spans="1:6" ht="30.75" customHeight="1">
      <c r="A99" s="146">
        <v>85</v>
      </c>
      <c r="B99" s="94" t="s">
        <v>884</v>
      </c>
      <c r="C99" s="107" t="s">
        <v>738</v>
      </c>
      <c r="D99" s="95">
        <v>6868000</v>
      </c>
      <c r="E99" s="95">
        <v>6868000</v>
      </c>
      <c r="F99" s="96">
        <f t="shared" si="5"/>
        <v>1</v>
      </c>
    </row>
    <row r="100" spans="1:6" ht="67.5" customHeight="1">
      <c r="A100" s="146">
        <v>86</v>
      </c>
      <c r="B100" s="94" t="s">
        <v>884</v>
      </c>
      <c r="C100" s="109" t="s">
        <v>739</v>
      </c>
      <c r="D100" s="95">
        <v>5356290</v>
      </c>
      <c r="E100" s="95">
        <v>5356290</v>
      </c>
      <c r="F100" s="96">
        <f t="shared" si="5"/>
        <v>1</v>
      </c>
    </row>
    <row r="101" spans="1:6" ht="70.5" customHeight="1">
      <c r="A101" s="146">
        <v>87</v>
      </c>
      <c r="B101" s="94" t="s">
        <v>884</v>
      </c>
      <c r="C101" s="109" t="s">
        <v>740</v>
      </c>
      <c r="D101" s="95">
        <v>957000</v>
      </c>
      <c r="E101" s="95">
        <v>957000</v>
      </c>
      <c r="F101" s="96">
        <f t="shared" si="5"/>
        <v>1</v>
      </c>
    </row>
    <row r="102" spans="1:6" ht="57" customHeight="1">
      <c r="A102" s="146">
        <v>88</v>
      </c>
      <c r="B102" s="94" t="s">
        <v>894</v>
      </c>
      <c r="C102" s="109" t="s">
        <v>741</v>
      </c>
      <c r="D102" s="95">
        <v>2595300</v>
      </c>
      <c r="E102" s="95">
        <v>2295300</v>
      </c>
      <c r="F102" s="96">
        <f t="shared" si="5"/>
        <v>0.8844064270026587</v>
      </c>
    </row>
    <row r="103" spans="1:6" ht="147.75" customHeight="1">
      <c r="A103" s="146">
        <v>89</v>
      </c>
      <c r="B103" s="94" t="s">
        <v>901</v>
      </c>
      <c r="C103" s="111" t="s">
        <v>448</v>
      </c>
      <c r="D103" s="95">
        <v>146347000</v>
      </c>
      <c r="E103" s="95">
        <v>146347000</v>
      </c>
      <c r="F103" s="96">
        <f t="shared" si="5"/>
        <v>1</v>
      </c>
    </row>
    <row r="104" spans="1:6" ht="66.75" customHeight="1">
      <c r="A104" s="146">
        <v>90</v>
      </c>
      <c r="B104" s="94" t="s">
        <v>910</v>
      </c>
      <c r="C104" s="114" t="s">
        <v>742</v>
      </c>
      <c r="D104" s="95">
        <v>214000</v>
      </c>
      <c r="E104" s="95">
        <v>214000</v>
      </c>
      <c r="F104" s="96">
        <f t="shared" si="5"/>
        <v>1</v>
      </c>
    </row>
    <row r="105" spans="1:6" ht="45.75" customHeight="1">
      <c r="A105" s="146">
        <v>91</v>
      </c>
      <c r="B105" s="94" t="s">
        <v>916</v>
      </c>
      <c r="C105" s="114" t="s">
        <v>743</v>
      </c>
      <c r="D105" s="95">
        <v>0</v>
      </c>
      <c r="E105" s="95">
        <v>-2447668.07</v>
      </c>
      <c r="F105" s="96"/>
    </row>
    <row r="106" spans="1:6" ht="45.75" customHeight="1">
      <c r="A106" s="146">
        <v>92</v>
      </c>
      <c r="B106" s="97"/>
      <c r="C106" s="106" t="s">
        <v>744</v>
      </c>
      <c r="D106" s="92">
        <f>D107+D108+D109+D110+D111</f>
        <v>703800</v>
      </c>
      <c r="E106" s="92">
        <f>E107+E108+E109+E110+E111</f>
        <v>703800</v>
      </c>
      <c r="F106" s="93">
        <f aca="true" t="shared" si="6" ref="F106:F112">E106/D106</f>
        <v>1</v>
      </c>
    </row>
    <row r="107" spans="1:6" ht="94.5" customHeight="1">
      <c r="A107" s="146">
        <v>93</v>
      </c>
      <c r="B107" s="94" t="s">
        <v>889</v>
      </c>
      <c r="C107" s="112" t="s">
        <v>449</v>
      </c>
      <c r="D107" s="95">
        <v>330000</v>
      </c>
      <c r="E107" s="95">
        <v>330000</v>
      </c>
      <c r="F107" s="147">
        <f t="shared" si="6"/>
        <v>1</v>
      </c>
    </row>
    <row r="108" spans="1:6" ht="93" customHeight="1">
      <c r="A108" s="146">
        <v>94</v>
      </c>
      <c r="B108" s="94" t="s">
        <v>889</v>
      </c>
      <c r="C108" s="112" t="s">
        <v>450</v>
      </c>
      <c r="D108" s="95">
        <v>100000</v>
      </c>
      <c r="E108" s="95">
        <v>100000</v>
      </c>
      <c r="F108" s="147">
        <f t="shared" si="6"/>
        <v>1</v>
      </c>
    </row>
    <row r="109" spans="1:6" ht="66.75" customHeight="1">
      <c r="A109" s="146">
        <v>95</v>
      </c>
      <c r="B109" s="94" t="s">
        <v>889</v>
      </c>
      <c r="C109" s="114" t="s">
        <v>745</v>
      </c>
      <c r="D109" s="95">
        <v>142800</v>
      </c>
      <c r="E109" s="95">
        <v>142800</v>
      </c>
      <c r="F109" s="147">
        <f t="shared" si="6"/>
        <v>1</v>
      </c>
    </row>
    <row r="110" spans="1:6" ht="45.75" customHeight="1">
      <c r="A110" s="146">
        <v>96</v>
      </c>
      <c r="B110" s="94" t="s">
        <v>907</v>
      </c>
      <c r="C110" s="114" t="s">
        <v>746</v>
      </c>
      <c r="D110" s="95">
        <v>119000</v>
      </c>
      <c r="E110" s="95">
        <v>119000</v>
      </c>
      <c r="F110" s="147">
        <f t="shared" si="6"/>
        <v>1</v>
      </c>
    </row>
    <row r="111" spans="1:6" ht="69" customHeight="1">
      <c r="A111" s="146">
        <v>97</v>
      </c>
      <c r="B111" s="94" t="s">
        <v>908</v>
      </c>
      <c r="C111" s="114" t="s">
        <v>747</v>
      </c>
      <c r="D111" s="95">
        <v>12000</v>
      </c>
      <c r="E111" s="95">
        <v>12000</v>
      </c>
      <c r="F111" s="147">
        <f t="shared" si="6"/>
        <v>1</v>
      </c>
    </row>
    <row r="112" spans="1:6" ht="12.75">
      <c r="A112" s="146">
        <v>98</v>
      </c>
      <c r="B112" s="197" t="s">
        <v>748</v>
      </c>
      <c r="C112" s="198"/>
      <c r="D112" s="104">
        <f>D15+D17+D19+D21+D23+D51+D92+D106</f>
        <v>701424818.9200001</v>
      </c>
      <c r="E112" s="104">
        <f>E15+E17+E19+E21+E23+E51+E92+E106</f>
        <v>724869056.56</v>
      </c>
      <c r="F112" s="96">
        <f t="shared" si="6"/>
        <v>1.0334237355274902</v>
      </c>
    </row>
    <row r="113" spans="2:6" ht="12.75">
      <c r="B113" s="105"/>
      <c r="C113" s="105"/>
      <c r="D113" s="105"/>
      <c r="E113" s="105"/>
      <c r="F113" s="105"/>
    </row>
  </sheetData>
  <sheetProtection/>
  <mergeCells count="15">
    <mergeCell ref="B9:E10"/>
    <mergeCell ref="B11:F11"/>
    <mergeCell ref="E12:E13"/>
    <mergeCell ref="F12:F13"/>
    <mergeCell ref="B112:C112"/>
    <mergeCell ref="A12:A13"/>
    <mergeCell ref="B12:B13"/>
    <mergeCell ref="C12:C13"/>
    <mergeCell ref="D12:D13"/>
    <mergeCell ref="B2:F2"/>
    <mergeCell ref="B3:F3"/>
    <mergeCell ref="B4:F4"/>
    <mergeCell ref="B5:F5"/>
    <mergeCell ref="E7:F7"/>
    <mergeCell ref="B8:F8"/>
  </mergeCells>
  <printOptions/>
  <pageMargins left="0.7874015748031497" right="0" top="0" bottom="0"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F139"/>
  <sheetViews>
    <sheetView zoomScalePageLayoutView="0" workbookViewId="0" topLeftCell="A1">
      <selection activeCell="E13" sqref="E13"/>
    </sheetView>
  </sheetViews>
  <sheetFormatPr defaultColWidth="15.28125" defaultRowHeight="34.5" customHeight="1"/>
  <cols>
    <col min="1" max="1" width="6.421875" style="117" customWidth="1"/>
    <col min="2" max="2" width="15.8515625" style="117" customWidth="1"/>
    <col min="3" max="3" width="50.7109375" style="117" customWidth="1"/>
    <col min="4" max="4" width="14.00390625" style="117" customWidth="1"/>
    <col min="5" max="5" width="14.140625" style="117" customWidth="1"/>
    <col min="6" max="6" width="13.57421875" style="117" customWidth="1"/>
    <col min="7" max="16384" width="15.28125" style="117" customWidth="1"/>
  </cols>
  <sheetData>
    <row r="1" spans="1:6" ht="12.75" customHeight="1">
      <c r="A1" s="115"/>
      <c r="B1" s="116"/>
      <c r="C1" s="116"/>
      <c r="D1" s="116"/>
      <c r="E1" s="116"/>
      <c r="F1" s="116" t="s">
        <v>451</v>
      </c>
    </row>
    <row r="2" spans="1:6" ht="12.75" customHeight="1">
      <c r="A2" s="115"/>
      <c r="B2" s="116"/>
      <c r="C2" s="116"/>
      <c r="D2" s="116"/>
      <c r="E2" s="116"/>
      <c r="F2" s="116" t="s">
        <v>661</v>
      </c>
    </row>
    <row r="3" spans="1:6" ht="12.75" customHeight="1">
      <c r="A3" s="115"/>
      <c r="B3" s="116"/>
      <c r="C3" s="116"/>
      <c r="D3" s="205" t="s">
        <v>553</v>
      </c>
      <c r="E3" s="205"/>
      <c r="F3" s="205"/>
    </row>
    <row r="4" spans="1:6" ht="12.75" customHeight="1">
      <c r="A4" s="115"/>
      <c r="B4" s="116"/>
      <c r="C4" s="116"/>
      <c r="D4" s="116"/>
      <c r="E4" s="116"/>
      <c r="F4" s="116" t="s">
        <v>283</v>
      </c>
    </row>
    <row r="5" spans="1:6" ht="12.75" customHeight="1">
      <c r="A5" s="115"/>
      <c r="B5" s="116"/>
      <c r="C5" s="116"/>
      <c r="D5" s="116"/>
      <c r="E5" s="116"/>
      <c r="F5" s="116"/>
    </row>
    <row r="6" spans="1:6" ht="12.75" customHeight="1">
      <c r="A6" s="115"/>
      <c r="B6" s="116"/>
      <c r="C6" s="116"/>
      <c r="D6" s="116"/>
      <c r="E6" s="116"/>
      <c r="F6" s="60" t="s">
        <v>921</v>
      </c>
    </row>
    <row r="7" spans="1:6" ht="45.75" customHeight="1">
      <c r="A7" s="115"/>
      <c r="B7" s="206" t="s">
        <v>169</v>
      </c>
      <c r="C7" s="206"/>
      <c r="D7" s="206"/>
      <c r="E7" s="206"/>
      <c r="F7" s="206"/>
    </row>
    <row r="8" spans="1:5" ht="5.25" customHeight="1">
      <c r="A8" s="115"/>
      <c r="B8" s="118"/>
      <c r="C8" s="118"/>
      <c r="D8" s="118"/>
      <c r="E8" s="118"/>
    </row>
    <row r="9" spans="1:6" ht="34.5" customHeight="1">
      <c r="A9" s="209" t="s">
        <v>86</v>
      </c>
      <c r="B9" s="207" t="s">
        <v>452</v>
      </c>
      <c r="C9" s="207" t="s">
        <v>95</v>
      </c>
      <c r="D9" s="211" t="s">
        <v>556</v>
      </c>
      <c r="E9" s="207" t="s">
        <v>453</v>
      </c>
      <c r="F9" s="207" t="s">
        <v>558</v>
      </c>
    </row>
    <row r="10" spans="1:6" ht="42" customHeight="1">
      <c r="A10" s="210"/>
      <c r="B10" s="208"/>
      <c r="C10" s="208"/>
      <c r="D10" s="212"/>
      <c r="E10" s="208"/>
      <c r="F10" s="208"/>
    </row>
    <row r="11" spans="1:6" ht="12.75">
      <c r="A11" s="119">
        <v>1</v>
      </c>
      <c r="B11" s="120" t="s">
        <v>454</v>
      </c>
      <c r="C11" s="133" t="s">
        <v>455</v>
      </c>
      <c r="D11" s="121">
        <f>D12+D25+D40+D42+D43+D53+D59+D65+D68+D74</f>
        <v>172488269.63</v>
      </c>
      <c r="E11" s="121">
        <f>E12+E25+E40+E42+E43+E53+E59+E65+E68+E74</f>
        <v>216452397.27</v>
      </c>
      <c r="F11" s="122">
        <f>E11/D11</f>
        <v>1.254881840569833</v>
      </c>
    </row>
    <row r="12" spans="1:6" ht="12.75">
      <c r="A12" s="119">
        <f>A11+1</f>
        <v>2</v>
      </c>
      <c r="B12" s="120" t="s">
        <v>96</v>
      </c>
      <c r="C12" s="133" t="s">
        <v>456</v>
      </c>
      <c r="D12" s="121">
        <f>D13+D14+D15+D16+D17+D18+D19+D20+D21+D22+D23+D24</f>
        <v>155761043.63</v>
      </c>
      <c r="E12" s="121">
        <f>E13+E14+E15+E16+E17+E18+E19+E20+E21+E22+E23+E24</f>
        <v>199802499.25</v>
      </c>
      <c r="F12" s="122">
        <f>E12/D12</f>
        <v>1.282750131827683</v>
      </c>
    </row>
    <row r="13" spans="1:6" ht="77.25" customHeight="1">
      <c r="A13" s="119">
        <v>3</v>
      </c>
      <c r="B13" s="123" t="s">
        <v>97</v>
      </c>
      <c r="C13" s="113" t="s">
        <v>749</v>
      </c>
      <c r="D13" s="124">
        <v>154329403.63</v>
      </c>
      <c r="E13" s="124">
        <v>198364290.77</v>
      </c>
      <c r="F13" s="122">
        <f>E13/D13</f>
        <v>1.2853305080188886</v>
      </c>
    </row>
    <row r="14" spans="1:6" ht="77.25" customHeight="1">
      <c r="A14" s="119">
        <f>A13+1</f>
        <v>4</v>
      </c>
      <c r="B14" s="123" t="s">
        <v>98</v>
      </c>
      <c r="C14" s="113" t="s">
        <v>750</v>
      </c>
      <c r="D14" s="124">
        <v>300200</v>
      </c>
      <c r="E14" s="124">
        <v>300197.72</v>
      </c>
      <c r="F14" s="122">
        <f>E14/D14</f>
        <v>0.999992405063291</v>
      </c>
    </row>
    <row r="15" spans="1:6" ht="77.25" customHeight="1">
      <c r="A15" s="119">
        <v>5</v>
      </c>
      <c r="B15" s="123" t="s">
        <v>99</v>
      </c>
      <c r="C15" s="113" t="s">
        <v>751</v>
      </c>
      <c r="D15" s="124">
        <v>616000</v>
      </c>
      <c r="E15" s="124">
        <v>615927.36</v>
      </c>
      <c r="F15" s="122">
        <f>E15/D15</f>
        <v>0.999882077922078</v>
      </c>
    </row>
    <row r="16" spans="1:6" ht="77.25" customHeight="1">
      <c r="A16" s="119">
        <f>A15+1</f>
        <v>6</v>
      </c>
      <c r="B16" s="123" t="s">
        <v>100</v>
      </c>
      <c r="C16" s="113" t="s">
        <v>752</v>
      </c>
      <c r="D16" s="124">
        <v>0</v>
      </c>
      <c r="E16" s="124">
        <v>-5127.74</v>
      </c>
      <c r="F16" s="122"/>
    </row>
    <row r="17" spans="1:6" ht="119.25" customHeight="1">
      <c r="A17" s="119">
        <v>7</v>
      </c>
      <c r="B17" s="123" t="s">
        <v>101</v>
      </c>
      <c r="C17" s="113" t="s">
        <v>753</v>
      </c>
      <c r="D17" s="124">
        <v>216300</v>
      </c>
      <c r="E17" s="124">
        <v>216280.5</v>
      </c>
      <c r="F17" s="122">
        <f aca="true" t="shared" si="0" ref="F17:F23">E17/D17</f>
        <v>0.9999098474341193</v>
      </c>
    </row>
    <row r="18" spans="1:6" ht="115.5" customHeight="1">
      <c r="A18" s="119">
        <f aca="true" t="shared" si="1" ref="A18:A49">A17+1</f>
        <v>8</v>
      </c>
      <c r="B18" s="123" t="s">
        <v>102</v>
      </c>
      <c r="C18" s="113" t="s">
        <v>441</v>
      </c>
      <c r="D18" s="124">
        <v>40</v>
      </c>
      <c r="E18" s="124">
        <v>33.41</v>
      </c>
      <c r="F18" s="122">
        <f t="shared" si="0"/>
        <v>0.8352499999999999</v>
      </c>
    </row>
    <row r="19" spans="1:6" ht="116.25" customHeight="1">
      <c r="A19" s="119">
        <f t="shared" si="1"/>
        <v>9</v>
      </c>
      <c r="B19" s="123" t="s">
        <v>103</v>
      </c>
      <c r="C19" s="113" t="s">
        <v>442</v>
      </c>
      <c r="D19" s="124">
        <v>1800</v>
      </c>
      <c r="E19" s="124">
        <v>11387.88</v>
      </c>
      <c r="F19" s="122">
        <f t="shared" si="0"/>
        <v>6.326599999999999</v>
      </c>
    </row>
    <row r="20" spans="1:6" ht="50.25" customHeight="1">
      <c r="A20" s="119">
        <f t="shared" si="1"/>
        <v>10</v>
      </c>
      <c r="B20" s="123" t="s">
        <v>104</v>
      </c>
      <c r="C20" s="113" t="s">
        <v>567</v>
      </c>
      <c r="D20" s="124">
        <v>55000</v>
      </c>
      <c r="E20" s="124">
        <v>49309.47</v>
      </c>
      <c r="F20" s="122">
        <f t="shared" si="0"/>
        <v>0.8965358181818182</v>
      </c>
    </row>
    <row r="21" spans="1:6" ht="51.75" customHeight="1">
      <c r="A21" s="119">
        <f t="shared" si="1"/>
        <v>11</v>
      </c>
      <c r="B21" s="123" t="s">
        <v>105</v>
      </c>
      <c r="C21" s="113" t="s">
        <v>568</v>
      </c>
      <c r="D21" s="124">
        <v>17900</v>
      </c>
      <c r="E21" s="124">
        <v>17828.95</v>
      </c>
      <c r="F21" s="122">
        <f t="shared" si="0"/>
        <v>0.9960307262569833</v>
      </c>
    </row>
    <row r="22" spans="1:6" ht="52.5" customHeight="1">
      <c r="A22" s="119">
        <f t="shared" si="1"/>
        <v>12</v>
      </c>
      <c r="B22" s="123" t="s">
        <v>106</v>
      </c>
      <c r="C22" s="113" t="s">
        <v>569</v>
      </c>
      <c r="D22" s="124">
        <v>37400</v>
      </c>
      <c r="E22" s="124">
        <v>39840</v>
      </c>
      <c r="F22" s="122">
        <f t="shared" si="0"/>
        <v>1.06524064171123</v>
      </c>
    </row>
    <row r="23" spans="1:6" ht="91.5" customHeight="1">
      <c r="A23" s="119">
        <f t="shared" si="1"/>
        <v>13</v>
      </c>
      <c r="B23" s="123" t="s">
        <v>107</v>
      </c>
      <c r="C23" s="113" t="s">
        <v>443</v>
      </c>
      <c r="D23" s="124">
        <v>187000</v>
      </c>
      <c r="E23" s="124">
        <v>192530.93</v>
      </c>
      <c r="F23" s="122">
        <f t="shared" si="0"/>
        <v>1.029577165775401</v>
      </c>
    </row>
    <row r="24" spans="1:6" ht="54.75" customHeight="1">
      <c r="A24" s="119">
        <f t="shared" si="1"/>
        <v>14</v>
      </c>
      <c r="B24" s="123" t="s">
        <v>108</v>
      </c>
      <c r="C24" s="113" t="s">
        <v>570</v>
      </c>
      <c r="D24" s="124">
        <v>0</v>
      </c>
      <c r="E24" s="124">
        <v>0</v>
      </c>
      <c r="F24" s="122">
        <v>0</v>
      </c>
    </row>
    <row r="25" spans="1:6" ht="12.75">
      <c r="A25" s="119">
        <f t="shared" si="1"/>
        <v>15</v>
      </c>
      <c r="B25" s="120" t="s">
        <v>109</v>
      </c>
      <c r="C25" s="133" t="s">
        <v>469</v>
      </c>
      <c r="D25" s="121">
        <f>D26+D33</f>
        <v>2994223</v>
      </c>
      <c r="E25" s="121">
        <f>E26+E33</f>
        <v>2880997.37</v>
      </c>
      <c r="F25" s="122">
        <f>E25/D25</f>
        <v>0.9621853048353446</v>
      </c>
    </row>
    <row r="26" spans="1:6" ht="25.5">
      <c r="A26" s="119">
        <f t="shared" si="1"/>
        <v>16</v>
      </c>
      <c r="B26" s="120" t="s">
        <v>110</v>
      </c>
      <c r="C26" s="133" t="s">
        <v>470</v>
      </c>
      <c r="D26" s="121">
        <f>D27+D28+D29+D30+D31+D32</f>
        <v>2674900</v>
      </c>
      <c r="E26" s="121">
        <f>E27+E28+E29+E30+E31+E32</f>
        <v>2561587.5900000003</v>
      </c>
      <c r="F26" s="122">
        <f>E26/D26</f>
        <v>0.9576386369583911</v>
      </c>
    </row>
    <row r="27" spans="1:6" ht="29.25" customHeight="1">
      <c r="A27" s="119">
        <f t="shared" si="1"/>
        <v>17</v>
      </c>
      <c r="B27" s="123" t="s">
        <v>111</v>
      </c>
      <c r="C27" s="113" t="s">
        <v>571</v>
      </c>
      <c r="D27" s="124">
        <v>2600000</v>
      </c>
      <c r="E27" s="124">
        <v>2538583.38</v>
      </c>
      <c r="F27" s="122">
        <f>E27/D27</f>
        <v>0.976378223076923</v>
      </c>
    </row>
    <row r="28" spans="1:6" ht="29.25" customHeight="1">
      <c r="A28" s="119">
        <f t="shared" si="1"/>
        <v>18</v>
      </c>
      <c r="B28" s="123" t="s">
        <v>112</v>
      </c>
      <c r="C28" s="113" t="s">
        <v>572</v>
      </c>
      <c r="D28" s="124">
        <v>4700</v>
      </c>
      <c r="E28" s="124">
        <v>4781.56</v>
      </c>
      <c r="F28" s="122">
        <f>E28/D28</f>
        <v>1.0173531914893619</v>
      </c>
    </row>
    <row r="29" spans="1:6" ht="29.25" customHeight="1">
      <c r="A29" s="119">
        <f t="shared" si="1"/>
        <v>19</v>
      </c>
      <c r="B29" s="123" t="s">
        <v>113</v>
      </c>
      <c r="C29" s="113" t="s">
        <v>573</v>
      </c>
      <c r="D29" s="124">
        <v>49000</v>
      </c>
      <c r="E29" s="124">
        <v>48444.2</v>
      </c>
      <c r="F29" s="122">
        <f>E29/D29</f>
        <v>0.9886571428571428</v>
      </c>
    </row>
    <row r="30" spans="1:6" ht="39.75" customHeight="1">
      <c r="A30" s="119">
        <f t="shared" si="1"/>
        <v>20</v>
      </c>
      <c r="B30" s="123" t="s">
        <v>114</v>
      </c>
      <c r="C30" s="113" t="s">
        <v>574</v>
      </c>
      <c r="D30" s="124">
        <v>0</v>
      </c>
      <c r="E30" s="124">
        <v>-50978.19</v>
      </c>
      <c r="F30" s="122"/>
    </row>
    <row r="31" spans="1:6" ht="39.75" customHeight="1">
      <c r="A31" s="119">
        <f t="shared" si="1"/>
        <v>21</v>
      </c>
      <c r="B31" s="123" t="s">
        <v>115</v>
      </c>
      <c r="C31" s="113" t="s">
        <v>575</v>
      </c>
      <c r="D31" s="124">
        <v>11000</v>
      </c>
      <c r="E31" s="124">
        <v>10907.04</v>
      </c>
      <c r="F31" s="122">
        <f aca="true" t="shared" si="2" ref="F31:F39">E31/D31</f>
        <v>0.9915490909090909</v>
      </c>
    </row>
    <row r="32" spans="1:6" ht="39.75" customHeight="1">
      <c r="A32" s="119">
        <f t="shared" si="1"/>
        <v>22</v>
      </c>
      <c r="B32" s="123" t="s">
        <v>116</v>
      </c>
      <c r="C32" s="113" t="s">
        <v>576</v>
      </c>
      <c r="D32" s="124">
        <v>10200</v>
      </c>
      <c r="E32" s="124">
        <v>9849.6</v>
      </c>
      <c r="F32" s="122">
        <f t="shared" si="2"/>
        <v>0.9656470588235294</v>
      </c>
    </row>
    <row r="33" spans="1:6" ht="12.75">
      <c r="A33" s="119">
        <f t="shared" si="1"/>
        <v>23</v>
      </c>
      <c r="B33" s="120" t="s">
        <v>117</v>
      </c>
      <c r="C33" s="133" t="s">
        <v>477</v>
      </c>
      <c r="D33" s="121">
        <f>D34+D35+D36+D37+D38+D39</f>
        <v>319323</v>
      </c>
      <c r="E33" s="121">
        <f>E34+E35+E36+E37+E38+E39</f>
        <v>319409.78</v>
      </c>
      <c r="F33" s="122">
        <f t="shared" si="2"/>
        <v>1.000271762447428</v>
      </c>
    </row>
    <row r="34" spans="1:6" ht="12.75">
      <c r="A34" s="119">
        <f t="shared" si="1"/>
        <v>24</v>
      </c>
      <c r="B34" s="123" t="s">
        <v>118</v>
      </c>
      <c r="C34" s="113" t="s">
        <v>577</v>
      </c>
      <c r="D34" s="124">
        <v>112800</v>
      </c>
      <c r="E34" s="124">
        <v>117393.47</v>
      </c>
      <c r="F34" s="125">
        <f t="shared" si="2"/>
        <v>1.0407222517730497</v>
      </c>
    </row>
    <row r="35" spans="1:6" ht="12.75">
      <c r="A35" s="119">
        <f t="shared" si="1"/>
        <v>25</v>
      </c>
      <c r="B35" s="123" t="s">
        <v>119</v>
      </c>
      <c r="C35" s="113" t="s">
        <v>578</v>
      </c>
      <c r="D35" s="124">
        <v>203</v>
      </c>
      <c r="E35" s="124">
        <v>190.48</v>
      </c>
      <c r="F35" s="125">
        <f t="shared" si="2"/>
        <v>0.9383251231527093</v>
      </c>
    </row>
    <row r="36" spans="1:6" ht="12.75">
      <c r="A36" s="119">
        <f t="shared" si="1"/>
        <v>26</v>
      </c>
      <c r="B36" s="123" t="s">
        <v>120</v>
      </c>
      <c r="C36" s="113" t="s">
        <v>579</v>
      </c>
      <c r="D36" s="124">
        <v>740</v>
      </c>
      <c r="E36" s="124">
        <v>734.54</v>
      </c>
      <c r="F36" s="125">
        <f t="shared" si="2"/>
        <v>0.9926216216216216</v>
      </c>
    </row>
    <row r="37" spans="1:6" ht="25.5">
      <c r="A37" s="119">
        <f t="shared" si="1"/>
        <v>27</v>
      </c>
      <c r="B37" s="123" t="s">
        <v>121</v>
      </c>
      <c r="C37" s="113" t="s">
        <v>580</v>
      </c>
      <c r="D37" s="124">
        <v>130000</v>
      </c>
      <c r="E37" s="124">
        <v>126254.1</v>
      </c>
      <c r="F37" s="125">
        <f t="shared" si="2"/>
        <v>0.9711853846153846</v>
      </c>
    </row>
    <row r="38" spans="1:6" ht="25.5">
      <c r="A38" s="119">
        <f t="shared" si="1"/>
        <v>28</v>
      </c>
      <c r="B38" s="123" t="s">
        <v>122</v>
      </c>
      <c r="C38" s="113" t="s">
        <v>581</v>
      </c>
      <c r="D38" s="124">
        <v>38080</v>
      </c>
      <c r="E38" s="124">
        <v>38035.79</v>
      </c>
      <c r="F38" s="125">
        <f t="shared" si="2"/>
        <v>0.9988390231092438</v>
      </c>
    </row>
    <row r="39" spans="1:6" ht="25.5">
      <c r="A39" s="119">
        <f t="shared" si="1"/>
        <v>29</v>
      </c>
      <c r="B39" s="123" t="s">
        <v>123</v>
      </c>
      <c r="C39" s="113" t="s">
        <v>582</v>
      </c>
      <c r="D39" s="124">
        <v>37500</v>
      </c>
      <c r="E39" s="124">
        <v>36801.4</v>
      </c>
      <c r="F39" s="125">
        <f t="shared" si="2"/>
        <v>0.9813706666666667</v>
      </c>
    </row>
    <row r="40" spans="1:6" ht="12.75">
      <c r="A40" s="119">
        <f t="shared" si="1"/>
        <v>30</v>
      </c>
      <c r="B40" s="126" t="s">
        <v>484</v>
      </c>
      <c r="C40" s="134" t="s">
        <v>485</v>
      </c>
      <c r="D40" s="127">
        <f>D41</f>
        <v>0</v>
      </c>
      <c r="E40" s="127">
        <f>E41</f>
        <v>-1318.69</v>
      </c>
      <c r="F40" s="122">
        <v>0</v>
      </c>
    </row>
    <row r="41" spans="1:6" ht="56.25" customHeight="1">
      <c r="A41" s="119">
        <f t="shared" si="1"/>
        <v>31</v>
      </c>
      <c r="B41" s="128" t="s">
        <v>124</v>
      </c>
      <c r="C41" s="135" t="s">
        <v>487</v>
      </c>
      <c r="D41" s="129">
        <v>0</v>
      </c>
      <c r="E41" s="130">
        <v>-1318.69</v>
      </c>
      <c r="F41" s="125">
        <v>0</v>
      </c>
    </row>
    <row r="42" spans="1:6" ht="38.25">
      <c r="A42" s="119">
        <f t="shared" si="1"/>
        <v>32</v>
      </c>
      <c r="B42" s="128" t="s">
        <v>125</v>
      </c>
      <c r="C42" s="134" t="s">
        <v>489</v>
      </c>
      <c r="D42" s="127">
        <v>0</v>
      </c>
      <c r="E42" s="131">
        <v>3351.63</v>
      </c>
      <c r="F42" s="122">
        <v>0</v>
      </c>
    </row>
    <row r="43" spans="1:6" ht="38.25">
      <c r="A43" s="119">
        <f t="shared" si="1"/>
        <v>33</v>
      </c>
      <c r="B43" s="120" t="s">
        <v>126</v>
      </c>
      <c r="C43" s="133" t="s">
        <v>490</v>
      </c>
      <c r="D43" s="121">
        <f>D44+D46+D48+D49</f>
        <v>1519107</v>
      </c>
      <c r="E43" s="121">
        <f>E44+E46+E48+E49</f>
        <v>1577391.13</v>
      </c>
      <c r="F43" s="122">
        <f aca="true" t="shared" si="3" ref="F43:F57">E43/D43</f>
        <v>1.0383673631942976</v>
      </c>
    </row>
    <row r="44" spans="1:6" ht="63.75" customHeight="1">
      <c r="A44" s="119">
        <f t="shared" si="1"/>
        <v>34</v>
      </c>
      <c r="B44" s="123" t="s">
        <v>127</v>
      </c>
      <c r="C44" s="113" t="s">
        <v>917</v>
      </c>
      <c r="D44" s="121">
        <f>D45</f>
        <v>733000</v>
      </c>
      <c r="E44" s="121">
        <f>E45</f>
        <v>759264.99</v>
      </c>
      <c r="F44" s="122">
        <f t="shared" si="3"/>
        <v>1.0358321828103683</v>
      </c>
    </row>
    <row r="45" spans="1:6" ht="80.25" customHeight="1">
      <c r="A45" s="119">
        <f t="shared" si="1"/>
        <v>35</v>
      </c>
      <c r="B45" s="123" t="s">
        <v>128</v>
      </c>
      <c r="C45" s="113" t="s">
        <v>170</v>
      </c>
      <c r="D45" s="124">
        <v>733000</v>
      </c>
      <c r="E45" s="124">
        <v>759264.99</v>
      </c>
      <c r="F45" s="125">
        <f t="shared" si="3"/>
        <v>1.0358321828103683</v>
      </c>
    </row>
    <row r="46" spans="1:6" ht="76.5" customHeight="1">
      <c r="A46" s="119">
        <f t="shared" si="1"/>
        <v>36</v>
      </c>
      <c r="B46" s="120" t="s">
        <v>129</v>
      </c>
      <c r="C46" s="133" t="s">
        <v>918</v>
      </c>
      <c r="D46" s="121">
        <f>D47</f>
        <v>125000</v>
      </c>
      <c r="E46" s="121">
        <f>E47</f>
        <v>107092.23</v>
      </c>
      <c r="F46" s="122">
        <f t="shared" si="3"/>
        <v>0.85673784</v>
      </c>
    </row>
    <row r="47" spans="1:6" ht="91.5" customHeight="1">
      <c r="A47" s="119">
        <f t="shared" si="1"/>
        <v>37</v>
      </c>
      <c r="B47" s="123" t="s">
        <v>130</v>
      </c>
      <c r="C47" s="113" t="s">
        <v>171</v>
      </c>
      <c r="D47" s="124">
        <v>125000</v>
      </c>
      <c r="E47" s="124">
        <v>107092.23</v>
      </c>
      <c r="F47" s="125">
        <f t="shared" si="3"/>
        <v>0.85673784</v>
      </c>
    </row>
    <row r="48" spans="1:6" ht="53.25" customHeight="1">
      <c r="A48" s="119">
        <f t="shared" si="1"/>
        <v>38</v>
      </c>
      <c r="B48" s="123" t="s">
        <v>131</v>
      </c>
      <c r="C48" s="113" t="s">
        <v>338</v>
      </c>
      <c r="D48" s="124">
        <v>333107</v>
      </c>
      <c r="E48" s="124">
        <v>333107</v>
      </c>
      <c r="F48" s="125">
        <f t="shared" si="3"/>
        <v>1</v>
      </c>
    </row>
    <row r="49" spans="1:6" ht="91.5" customHeight="1">
      <c r="A49" s="119">
        <f t="shared" si="1"/>
        <v>39</v>
      </c>
      <c r="B49" s="120" t="s">
        <v>132</v>
      </c>
      <c r="C49" s="133" t="s">
        <v>172</v>
      </c>
      <c r="D49" s="121">
        <f>D50+D51+D52</f>
        <v>328000</v>
      </c>
      <c r="E49" s="121">
        <f>E50+E51+E52</f>
        <v>377926.91000000003</v>
      </c>
      <c r="F49" s="122">
        <f t="shared" si="3"/>
        <v>1.1522161890243903</v>
      </c>
    </row>
    <row r="50" spans="1:6" ht="105.75" customHeight="1">
      <c r="A50" s="119">
        <f aca="true" t="shared" si="4" ref="A50:A81">A49+1</f>
        <v>40</v>
      </c>
      <c r="B50" s="123" t="s">
        <v>133</v>
      </c>
      <c r="C50" s="113" t="s">
        <v>173</v>
      </c>
      <c r="D50" s="124">
        <v>300000</v>
      </c>
      <c r="E50" s="124">
        <v>339109.21</v>
      </c>
      <c r="F50" s="125">
        <f t="shared" si="3"/>
        <v>1.1303640333333334</v>
      </c>
    </row>
    <row r="51" spans="1:6" ht="42.75" customHeight="1">
      <c r="A51" s="119">
        <f t="shared" si="4"/>
        <v>41</v>
      </c>
      <c r="B51" s="123" t="s">
        <v>134</v>
      </c>
      <c r="C51" s="113" t="s">
        <v>831</v>
      </c>
      <c r="D51" s="124">
        <v>8000</v>
      </c>
      <c r="E51" s="124">
        <v>7685.73</v>
      </c>
      <c r="F51" s="125">
        <f t="shared" si="3"/>
        <v>0.9607162499999999</v>
      </c>
    </row>
    <row r="52" spans="1:6" ht="80.25" customHeight="1">
      <c r="A52" s="119">
        <f t="shared" si="4"/>
        <v>42</v>
      </c>
      <c r="B52" s="123" t="s">
        <v>135</v>
      </c>
      <c r="C52" s="113" t="s">
        <v>832</v>
      </c>
      <c r="D52" s="124">
        <v>20000</v>
      </c>
      <c r="E52" s="124">
        <v>31131.97</v>
      </c>
      <c r="F52" s="125">
        <f t="shared" si="3"/>
        <v>1.5565985</v>
      </c>
    </row>
    <row r="53" spans="1:6" ht="25.5">
      <c r="A53" s="119">
        <f t="shared" si="4"/>
        <v>43</v>
      </c>
      <c r="B53" s="120" t="s">
        <v>136</v>
      </c>
      <c r="C53" s="133" t="s">
        <v>833</v>
      </c>
      <c r="D53" s="121">
        <f>D54+D55+D56+D57+D58</f>
        <v>680900</v>
      </c>
      <c r="E53" s="121">
        <f>E54+E55+E56+E57+E58</f>
        <v>690007.84</v>
      </c>
      <c r="F53" s="122">
        <f t="shared" si="3"/>
        <v>1.013376178587164</v>
      </c>
    </row>
    <row r="54" spans="1:6" ht="25.5">
      <c r="A54" s="119">
        <f t="shared" si="4"/>
        <v>44</v>
      </c>
      <c r="B54" s="120" t="s">
        <v>137</v>
      </c>
      <c r="C54" s="136" t="s">
        <v>834</v>
      </c>
      <c r="D54" s="124">
        <v>53000</v>
      </c>
      <c r="E54" s="124">
        <v>61044.46</v>
      </c>
      <c r="F54" s="125">
        <f t="shared" si="3"/>
        <v>1.1517822641509434</v>
      </c>
    </row>
    <row r="55" spans="1:6" ht="25.5">
      <c r="A55" s="119">
        <f t="shared" si="4"/>
        <v>45</v>
      </c>
      <c r="B55" s="120" t="s">
        <v>138</v>
      </c>
      <c r="C55" s="136" t="s">
        <v>835</v>
      </c>
      <c r="D55" s="124">
        <v>6900</v>
      </c>
      <c r="E55" s="124">
        <v>8072.98</v>
      </c>
      <c r="F55" s="125">
        <f t="shared" si="3"/>
        <v>1.1699971014492754</v>
      </c>
    </row>
    <row r="56" spans="1:6" ht="25.5">
      <c r="A56" s="119">
        <f t="shared" si="4"/>
        <v>46</v>
      </c>
      <c r="B56" s="120" t="s">
        <v>139</v>
      </c>
      <c r="C56" s="136" t="s">
        <v>836</v>
      </c>
      <c r="D56" s="124">
        <v>516000</v>
      </c>
      <c r="E56" s="124">
        <v>515506.26</v>
      </c>
      <c r="F56" s="125">
        <f t="shared" si="3"/>
        <v>0.9990431395348838</v>
      </c>
    </row>
    <row r="57" spans="1:6" ht="25.5">
      <c r="A57" s="119">
        <f t="shared" si="4"/>
        <v>47</v>
      </c>
      <c r="B57" s="120" t="s">
        <v>140</v>
      </c>
      <c r="C57" s="136" t="s">
        <v>837</v>
      </c>
      <c r="D57" s="124">
        <v>105000</v>
      </c>
      <c r="E57" s="124">
        <v>105384.14</v>
      </c>
      <c r="F57" s="125">
        <f t="shared" si="3"/>
        <v>1.003658476190476</v>
      </c>
    </row>
    <row r="58" spans="1:6" ht="26.25" customHeight="1">
      <c r="A58" s="119">
        <f t="shared" si="4"/>
        <v>48</v>
      </c>
      <c r="B58" s="123" t="s">
        <v>141</v>
      </c>
      <c r="C58" s="113" t="s">
        <v>838</v>
      </c>
      <c r="D58" s="124">
        <v>0</v>
      </c>
      <c r="E58" s="124">
        <v>0</v>
      </c>
      <c r="F58" s="125"/>
    </row>
    <row r="59" spans="1:6" ht="25.5">
      <c r="A59" s="119">
        <f t="shared" si="4"/>
        <v>49</v>
      </c>
      <c r="B59" s="120" t="s">
        <v>839</v>
      </c>
      <c r="C59" s="133" t="s">
        <v>840</v>
      </c>
      <c r="D59" s="121">
        <f>D60</f>
        <v>11052726</v>
      </c>
      <c r="E59" s="121">
        <f>E60</f>
        <v>11009993.299999999</v>
      </c>
      <c r="F59" s="122">
        <f aca="true" t="shared" si="5" ref="F59:F68">E59/D59</f>
        <v>0.9961337411241352</v>
      </c>
    </row>
    <row r="60" spans="1:6" ht="38.25">
      <c r="A60" s="119">
        <f t="shared" si="4"/>
        <v>50</v>
      </c>
      <c r="B60" s="120" t="s">
        <v>841</v>
      </c>
      <c r="C60" s="133" t="s">
        <v>919</v>
      </c>
      <c r="D60" s="124">
        <f>D61+D62+D63+D64</f>
        <v>11052726</v>
      </c>
      <c r="E60" s="124">
        <f>E61+E62+E63+E64</f>
        <v>11009993.299999999</v>
      </c>
      <c r="F60" s="125">
        <f t="shared" si="5"/>
        <v>0.9961337411241352</v>
      </c>
    </row>
    <row r="61" spans="1:6" ht="38.25">
      <c r="A61" s="119">
        <f t="shared" si="4"/>
        <v>51</v>
      </c>
      <c r="B61" s="123" t="s">
        <v>142</v>
      </c>
      <c r="C61" s="113" t="s">
        <v>842</v>
      </c>
      <c r="D61" s="124">
        <v>9521000</v>
      </c>
      <c r="E61" s="124">
        <v>9572661.24</v>
      </c>
      <c r="F61" s="125">
        <f t="shared" si="5"/>
        <v>1.0054260308791094</v>
      </c>
    </row>
    <row r="62" spans="1:6" ht="27.75" customHeight="1">
      <c r="A62" s="119">
        <f t="shared" si="4"/>
        <v>52</v>
      </c>
      <c r="B62" s="123" t="s">
        <v>143</v>
      </c>
      <c r="C62" s="113" t="s">
        <v>843</v>
      </c>
      <c r="D62" s="124">
        <v>736000</v>
      </c>
      <c r="E62" s="124">
        <v>639106.09</v>
      </c>
      <c r="F62" s="125">
        <f t="shared" si="5"/>
        <v>0.8683506657608695</v>
      </c>
    </row>
    <row r="63" spans="1:6" ht="38.25">
      <c r="A63" s="119">
        <f t="shared" si="4"/>
        <v>53</v>
      </c>
      <c r="B63" s="123" t="s">
        <v>144</v>
      </c>
      <c r="C63" s="137" t="s">
        <v>844</v>
      </c>
      <c r="D63" s="124">
        <v>117576</v>
      </c>
      <c r="E63" s="124">
        <v>120110.86</v>
      </c>
      <c r="F63" s="125">
        <f t="shared" si="5"/>
        <v>1.021559331836429</v>
      </c>
    </row>
    <row r="64" spans="1:6" ht="29.25" customHeight="1">
      <c r="A64" s="119">
        <f t="shared" si="4"/>
        <v>54</v>
      </c>
      <c r="B64" s="123" t="s">
        <v>145</v>
      </c>
      <c r="C64" s="113" t="s">
        <v>845</v>
      </c>
      <c r="D64" s="124">
        <v>678150</v>
      </c>
      <c r="E64" s="124">
        <v>678115.11</v>
      </c>
      <c r="F64" s="125">
        <f t="shared" si="5"/>
        <v>0.9999485512054855</v>
      </c>
    </row>
    <row r="65" spans="1:6" ht="25.5">
      <c r="A65" s="119">
        <f t="shared" si="4"/>
        <v>55</v>
      </c>
      <c r="B65" s="120" t="s">
        <v>146</v>
      </c>
      <c r="C65" s="133" t="s">
        <v>846</v>
      </c>
      <c r="D65" s="121">
        <f>D66+D67</f>
        <v>243470</v>
      </c>
      <c r="E65" s="121">
        <f>E66+E67</f>
        <v>236954.79</v>
      </c>
      <c r="F65" s="122">
        <f t="shared" si="5"/>
        <v>0.9732401938637204</v>
      </c>
    </row>
    <row r="66" spans="1:6" ht="81.75" customHeight="1">
      <c r="A66" s="119">
        <f t="shared" si="4"/>
        <v>56</v>
      </c>
      <c r="B66" s="123" t="s">
        <v>147</v>
      </c>
      <c r="C66" s="113" t="s">
        <v>445</v>
      </c>
      <c r="D66" s="124">
        <v>31470</v>
      </c>
      <c r="E66" s="124">
        <v>6030</v>
      </c>
      <c r="F66" s="122">
        <f t="shared" si="5"/>
        <v>0.19161105815061963</v>
      </c>
    </row>
    <row r="67" spans="1:6" ht="51" customHeight="1">
      <c r="A67" s="119">
        <f t="shared" si="4"/>
        <v>57</v>
      </c>
      <c r="B67" s="123" t="s">
        <v>148</v>
      </c>
      <c r="C67" s="113" t="s">
        <v>340</v>
      </c>
      <c r="D67" s="124">
        <v>212000</v>
      </c>
      <c r="E67" s="124">
        <v>230924.79</v>
      </c>
      <c r="F67" s="125">
        <f t="shared" si="5"/>
        <v>1.0892678773584905</v>
      </c>
    </row>
    <row r="68" spans="1:6" ht="19.5" customHeight="1">
      <c r="A68" s="119">
        <f t="shared" si="4"/>
        <v>58</v>
      </c>
      <c r="B68" s="126" t="s">
        <v>849</v>
      </c>
      <c r="C68" s="134" t="s">
        <v>850</v>
      </c>
      <c r="D68" s="127">
        <f>D69+D70+D71+D72+D73</f>
        <v>236800</v>
      </c>
      <c r="E68" s="127">
        <f>E69+E70+E71+E72+E73</f>
        <v>254569.40999999997</v>
      </c>
      <c r="F68" s="125">
        <f t="shared" si="5"/>
        <v>1.0750397381756756</v>
      </c>
    </row>
    <row r="69" spans="1:6" ht="28.5" customHeight="1">
      <c r="A69" s="119">
        <f t="shared" si="4"/>
        <v>59</v>
      </c>
      <c r="B69" s="128" t="s">
        <v>149</v>
      </c>
      <c r="C69" s="135" t="s">
        <v>586</v>
      </c>
      <c r="D69" s="129">
        <v>0</v>
      </c>
      <c r="E69" s="129">
        <v>25</v>
      </c>
      <c r="F69" s="125"/>
    </row>
    <row r="70" spans="1:6" ht="54.75" customHeight="1">
      <c r="A70" s="119">
        <f t="shared" si="4"/>
        <v>60</v>
      </c>
      <c r="B70" s="128" t="s">
        <v>150</v>
      </c>
      <c r="C70" s="135" t="s">
        <v>560</v>
      </c>
      <c r="D70" s="129">
        <v>0</v>
      </c>
      <c r="E70" s="129">
        <v>20000</v>
      </c>
      <c r="F70" s="125"/>
    </row>
    <row r="71" spans="1:6" ht="42.75" customHeight="1">
      <c r="A71" s="119">
        <f t="shared" si="4"/>
        <v>61</v>
      </c>
      <c r="B71" s="128" t="s">
        <v>151</v>
      </c>
      <c r="C71" s="135" t="s">
        <v>562</v>
      </c>
      <c r="D71" s="129">
        <v>26100</v>
      </c>
      <c r="E71" s="130">
        <v>26058.2</v>
      </c>
      <c r="F71" s="125">
        <f>E71/D71</f>
        <v>0.9983984674329502</v>
      </c>
    </row>
    <row r="72" spans="1:6" ht="42.75" customHeight="1">
      <c r="A72" s="119">
        <f t="shared" si="4"/>
        <v>62</v>
      </c>
      <c r="B72" s="128" t="s">
        <v>151</v>
      </c>
      <c r="C72" s="135" t="s">
        <v>562</v>
      </c>
      <c r="D72" s="129">
        <v>210000</v>
      </c>
      <c r="E72" s="130">
        <v>207786.21</v>
      </c>
      <c r="F72" s="125">
        <f>E72/D72</f>
        <v>0.9894581428571428</v>
      </c>
    </row>
    <row r="73" spans="1:6" ht="42.75" customHeight="1">
      <c r="A73" s="119">
        <f t="shared" si="4"/>
        <v>63</v>
      </c>
      <c r="B73" s="128" t="s">
        <v>151</v>
      </c>
      <c r="C73" s="135" t="s">
        <v>562</v>
      </c>
      <c r="D73" s="129">
        <v>700</v>
      </c>
      <c r="E73" s="130">
        <v>700</v>
      </c>
      <c r="F73" s="125">
        <f>E73/D73</f>
        <v>1</v>
      </c>
    </row>
    <row r="74" spans="1:6" ht="18.75" customHeight="1">
      <c r="A74" s="119">
        <f t="shared" si="4"/>
        <v>64</v>
      </c>
      <c r="B74" s="126" t="s">
        <v>152</v>
      </c>
      <c r="C74" s="134" t="s">
        <v>855</v>
      </c>
      <c r="D74" s="127">
        <f>D75+D76</f>
        <v>0</v>
      </c>
      <c r="E74" s="127">
        <f>SUM(E75:E76)</f>
        <v>-2048.76</v>
      </c>
      <c r="F74" s="122">
        <v>0</v>
      </c>
    </row>
    <row r="75" spans="1:6" ht="30" customHeight="1">
      <c r="A75" s="119">
        <f t="shared" si="4"/>
        <v>65</v>
      </c>
      <c r="B75" s="128" t="s">
        <v>153</v>
      </c>
      <c r="C75" s="135" t="s">
        <v>857</v>
      </c>
      <c r="D75" s="129">
        <v>0</v>
      </c>
      <c r="E75" s="130">
        <v>-2875.71</v>
      </c>
      <c r="F75" s="125">
        <v>0</v>
      </c>
    </row>
    <row r="76" spans="1:6" ht="30" customHeight="1">
      <c r="A76" s="119">
        <f t="shared" si="4"/>
        <v>66</v>
      </c>
      <c r="B76" s="128" t="s">
        <v>153</v>
      </c>
      <c r="C76" s="135" t="s">
        <v>857</v>
      </c>
      <c r="D76" s="129">
        <v>0</v>
      </c>
      <c r="E76" s="130">
        <v>826.95</v>
      </c>
      <c r="F76" s="125">
        <v>0</v>
      </c>
    </row>
    <row r="77" spans="1:6" ht="12.75">
      <c r="A77" s="119">
        <f t="shared" si="4"/>
        <v>67</v>
      </c>
      <c r="B77" s="120" t="s">
        <v>859</v>
      </c>
      <c r="C77" s="133" t="s">
        <v>860</v>
      </c>
      <c r="D77" s="121">
        <f>D78+D136</f>
        <v>528936549.29</v>
      </c>
      <c r="E77" s="121">
        <f>E78+E136</f>
        <v>508416659.28999996</v>
      </c>
      <c r="F77" s="122">
        <f aca="true" t="shared" si="6" ref="F77:F108">E77/D77</f>
        <v>0.9612053846013398</v>
      </c>
    </row>
    <row r="78" spans="1:6" ht="38.25">
      <c r="A78" s="119">
        <f t="shared" si="4"/>
        <v>68</v>
      </c>
      <c r="B78" s="120" t="s">
        <v>861</v>
      </c>
      <c r="C78" s="133" t="s">
        <v>862</v>
      </c>
      <c r="D78" s="121">
        <f>D79+D81+D113+D127+D136</f>
        <v>528936549.29</v>
      </c>
      <c r="E78" s="121">
        <f>E79+E81+E113+E127</f>
        <v>513317837.58</v>
      </c>
      <c r="F78" s="122">
        <f t="shared" si="6"/>
        <v>0.9704714833358268</v>
      </c>
    </row>
    <row r="79" spans="1:6" ht="25.5">
      <c r="A79" s="119">
        <f t="shared" si="4"/>
        <v>69</v>
      </c>
      <c r="B79" s="120" t="s">
        <v>154</v>
      </c>
      <c r="C79" s="133" t="s">
        <v>863</v>
      </c>
      <c r="D79" s="121">
        <f>D80</f>
        <v>138108000</v>
      </c>
      <c r="E79" s="121">
        <f>E80</f>
        <v>138108000</v>
      </c>
      <c r="F79" s="122">
        <f t="shared" si="6"/>
        <v>1</v>
      </c>
    </row>
    <row r="80" spans="1:6" ht="25.5">
      <c r="A80" s="119">
        <f t="shared" si="4"/>
        <v>70</v>
      </c>
      <c r="B80" s="123" t="s">
        <v>155</v>
      </c>
      <c r="C80" s="113" t="s">
        <v>865</v>
      </c>
      <c r="D80" s="124">
        <v>138108000</v>
      </c>
      <c r="E80" s="124">
        <v>138108000</v>
      </c>
      <c r="F80" s="125">
        <f t="shared" si="6"/>
        <v>1</v>
      </c>
    </row>
    <row r="81" spans="1:6" ht="38.25">
      <c r="A81" s="119">
        <f t="shared" si="4"/>
        <v>71</v>
      </c>
      <c r="B81" s="120" t="s">
        <v>866</v>
      </c>
      <c r="C81" s="133" t="s">
        <v>867</v>
      </c>
      <c r="D81" s="121">
        <f>D82+D83+D86+D89+D92+D93+D94+D95</f>
        <v>150804885.22</v>
      </c>
      <c r="E81" s="121">
        <f>E82+E83+E86+E89+E92+E93+E94+E95</f>
        <v>140036252.49</v>
      </c>
      <c r="F81" s="122">
        <f t="shared" si="6"/>
        <v>0.9285922819125502</v>
      </c>
    </row>
    <row r="82" spans="1:6" ht="51">
      <c r="A82" s="119">
        <f aca="true" t="shared" si="7" ref="A82:A113">A81+1</f>
        <v>72</v>
      </c>
      <c r="B82" s="120" t="s">
        <v>156</v>
      </c>
      <c r="C82" s="113" t="s">
        <v>343</v>
      </c>
      <c r="D82" s="121">
        <v>118000</v>
      </c>
      <c r="E82" s="121">
        <v>118000</v>
      </c>
      <c r="F82" s="122">
        <f t="shared" si="6"/>
        <v>1</v>
      </c>
    </row>
    <row r="83" spans="1:6" ht="38.25">
      <c r="A83" s="119">
        <f t="shared" si="7"/>
        <v>73</v>
      </c>
      <c r="B83" s="120" t="s">
        <v>869</v>
      </c>
      <c r="C83" s="133" t="s">
        <v>870</v>
      </c>
      <c r="D83" s="121">
        <f>D84+D85</f>
        <v>1072500</v>
      </c>
      <c r="E83" s="121">
        <f>E84+E85</f>
        <v>1072500</v>
      </c>
      <c r="F83" s="122">
        <f t="shared" si="6"/>
        <v>1</v>
      </c>
    </row>
    <row r="84" spans="1:6" ht="41.25" customHeight="1">
      <c r="A84" s="119">
        <f t="shared" si="7"/>
        <v>74</v>
      </c>
      <c r="B84" s="123" t="s">
        <v>869</v>
      </c>
      <c r="C84" s="113" t="s">
        <v>344</v>
      </c>
      <c r="D84" s="124">
        <v>290400</v>
      </c>
      <c r="E84" s="124">
        <v>290400</v>
      </c>
      <c r="F84" s="125">
        <f t="shared" si="6"/>
        <v>1</v>
      </c>
    </row>
    <row r="85" spans="1:6" ht="39" customHeight="1">
      <c r="A85" s="119">
        <f t="shared" si="7"/>
        <v>75</v>
      </c>
      <c r="B85" s="123" t="s">
        <v>869</v>
      </c>
      <c r="C85" s="113" t="s">
        <v>345</v>
      </c>
      <c r="D85" s="124">
        <v>782100</v>
      </c>
      <c r="E85" s="124">
        <v>782100</v>
      </c>
      <c r="F85" s="125">
        <f t="shared" si="6"/>
        <v>1</v>
      </c>
    </row>
    <row r="86" spans="1:6" ht="63.75">
      <c r="A86" s="119">
        <f t="shared" si="7"/>
        <v>76</v>
      </c>
      <c r="B86" s="120" t="s">
        <v>872</v>
      </c>
      <c r="C86" s="133" t="s">
        <v>873</v>
      </c>
      <c r="D86" s="121">
        <f>D87+D88</f>
        <v>1961700</v>
      </c>
      <c r="E86" s="121">
        <f>E87+E88</f>
        <v>1961700</v>
      </c>
      <c r="F86" s="122">
        <f t="shared" si="6"/>
        <v>1</v>
      </c>
    </row>
    <row r="87" spans="1:6" ht="38.25">
      <c r="A87" s="119">
        <f t="shared" si="7"/>
        <v>77</v>
      </c>
      <c r="B87" s="123" t="s">
        <v>872</v>
      </c>
      <c r="C87" s="136" t="s">
        <v>875</v>
      </c>
      <c r="D87" s="124">
        <v>1387200</v>
      </c>
      <c r="E87" s="124">
        <v>1387200</v>
      </c>
      <c r="F87" s="125">
        <f t="shared" si="6"/>
        <v>1</v>
      </c>
    </row>
    <row r="88" spans="1:6" ht="51">
      <c r="A88" s="119">
        <f t="shared" si="7"/>
        <v>78</v>
      </c>
      <c r="B88" s="123" t="s">
        <v>872</v>
      </c>
      <c r="C88" s="136" t="s">
        <v>876</v>
      </c>
      <c r="D88" s="124">
        <v>574500</v>
      </c>
      <c r="E88" s="124">
        <v>574500</v>
      </c>
      <c r="F88" s="125">
        <f t="shared" si="6"/>
        <v>1</v>
      </c>
    </row>
    <row r="89" spans="1:6" ht="63.75">
      <c r="A89" s="119">
        <f t="shared" si="7"/>
        <v>79</v>
      </c>
      <c r="B89" s="123" t="s">
        <v>872</v>
      </c>
      <c r="C89" s="133" t="s">
        <v>877</v>
      </c>
      <c r="D89" s="121">
        <f>SUM(D90:D91)</f>
        <v>1319900</v>
      </c>
      <c r="E89" s="121">
        <f>SUM(E90:E91)</f>
        <v>1319900</v>
      </c>
      <c r="F89" s="122">
        <f t="shared" si="6"/>
        <v>1</v>
      </c>
    </row>
    <row r="90" spans="1:6" ht="51">
      <c r="A90" s="119">
        <f t="shared" si="7"/>
        <v>80</v>
      </c>
      <c r="B90" s="123" t="s">
        <v>872</v>
      </c>
      <c r="C90" s="136" t="s">
        <v>878</v>
      </c>
      <c r="D90" s="124">
        <v>1004400</v>
      </c>
      <c r="E90" s="124">
        <v>1004400</v>
      </c>
      <c r="F90" s="125">
        <f t="shared" si="6"/>
        <v>1</v>
      </c>
    </row>
    <row r="91" spans="1:6" ht="63.75">
      <c r="A91" s="119">
        <f t="shared" si="7"/>
        <v>81</v>
      </c>
      <c r="B91" s="123" t="s">
        <v>872</v>
      </c>
      <c r="C91" s="136" t="s">
        <v>879</v>
      </c>
      <c r="D91" s="124">
        <v>315500</v>
      </c>
      <c r="E91" s="124">
        <v>315500</v>
      </c>
      <c r="F91" s="125">
        <f t="shared" si="6"/>
        <v>1</v>
      </c>
    </row>
    <row r="92" spans="1:6" ht="79.5" customHeight="1">
      <c r="A92" s="119">
        <f t="shared" si="7"/>
        <v>82</v>
      </c>
      <c r="B92" s="120" t="s">
        <v>157</v>
      </c>
      <c r="C92" s="133" t="s">
        <v>350</v>
      </c>
      <c r="D92" s="121">
        <v>8910971</v>
      </c>
      <c r="E92" s="121">
        <v>8910971</v>
      </c>
      <c r="F92" s="122">
        <f t="shared" si="6"/>
        <v>1</v>
      </c>
    </row>
    <row r="93" spans="1:6" ht="49.5" customHeight="1">
      <c r="A93" s="119">
        <f t="shared" si="7"/>
        <v>83</v>
      </c>
      <c r="B93" s="120" t="s">
        <v>158</v>
      </c>
      <c r="C93" s="133" t="s">
        <v>351</v>
      </c>
      <c r="D93" s="121">
        <v>2574124.22</v>
      </c>
      <c r="E93" s="121">
        <v>2574124.22</v>
      </c>
      <c r="F93" s="122">
        <f t="shared" si="6"/>
        <v>1</v>
      </c>
    </row>
    <row r="94" spans="1:6" ht="45.75" customHeight="1">
      <c r="A94" s="119">
        <f t="shared" si="7"/>
        <v>84</v>
      </c>
      <c r="B94" s="120" t="s">
        <v>159</v>
      </c>
      <c r="C94" s="133" t="s">
        <v>735</v>
      </c>
      <c r="D94" s="121">
        <v>20447600</v>
      </c>
      <c r="E94" s="121">
        <v>20447600</v>
      </c>
      <c r="F94" s="122">
        <f t="shared" si="6"/>
        <v>1</v>
      </c>
    </row>
    <row r="95" spans="1:6" ht="25.5">
      <c r="A95" s="119">
        <f t="shared" si="7"/>
        <v>85</v>
      </c>
      <c r="B95" s="120" t="s">
        <v>882</v>
      </c>
      <c r="C95" s="133" t="s">
        <v>883</v>
      </c>
      <c r="D95" s="121">
        <f>SUM(D96:D112)</f>
        <v>114400090</v>
      </c>
      <c r="E95" s="121">
        <f>SUM(E96:E112)</f>
        <v>103631457.27</v>
      </c>
      <c r="F95" s="122">
        <f t="shared" si="6"/>
        <v>0.9058686690718513</v>
      </c>
    </row>
    <row r="96" spans="1:6" ht="38.25">
      <c r="A96" s="119">
        <f t="shared" si="7"/>
        <v>86</v>
      </c>
      <c r="B96" s="123" t="s">
        <v>882</v>
      </c>
      <c r="C96" s="136" t="s">
        <v>736</v>
      </c>
      <c r="D96" s="124">
        <v>11583000</v>
      </c>
      <c r="E96" s="124">
        <v>11583000</v>
      </c>
      <c r="F96" s="125">
        <f t="shared" si="6"/>
        <v>1</v>
      </c>
    </row>
    <row r="97" spans="1:6" ht="51">
      <c r="A97" s="119">
        <f t="shared" si="7"/>
        <v>87</v>
      </c>
      <c r="B97" s="123" t="s">
        <v>882</v>
      </c>
      <c r="C97" s="136" t="s">
        <v>886</v>
      </c>
      <c r="D97" s="124">
        <v>48733000</v>
      </c>
      <c r="E97" s="124">
        <v>48733000</v>
      </c>
      <c r="F97" s="125">
        <f t="shared" si="6"/>
        <v>1</v>
      </c>
    </row>
    <row r="98" spans="1:6" ht="63.75">
      <c r="A98" s="119">
        <f t="shared" si="7"/>
        <v>88</v>
      </c>
      <c r="B98" s="123" t="s">
        <v>882</v>
      </c>
      <c r="C98" s="113" t="s">
        <v>737</v>
      </c>
      <c r="D98" s="124">
        <v>837500</v>
      </c>
      <c r="E98" s="124">
        <v>837500</v>
      </c>
      <c r="F98" s="125">
        <f t="shared" si="6"/>
        <v>1</v>
      </c>
    </row>
    <row r="99" spans="1:6" ht="25.5">
      <c r="A99" s="119">
        <f t="shared" si="7"/>
        <v>89</v>
      </c>
      <c r="B99" s="123" t="s">
        <v>882</v>
      </c>
      <c r="C99" s="136" t="s">
        <v>887</v>
      </c>
      <c r="D99" s="124">
        <v>6868000</v>
      </c>
      <c r="E99" s="124">
        <v>6868000</v>
      </c>
      <c r="F99" s="125">
        <f t="shared" si="6"/>
        <v>1</v>
      </c>
    </row>
    <row r="100" spans="1:6" ht="38.25">
      <c r="A100" s="119">
        <f t="shared" si="7"/>
        <v>90</v>
      </c>
      <c r="B100" s="123" t="s">
        <v>882</v>
      </c>
      <c r="C100" s="113" t="s">
        <v>888</v>
      </c>
      <c r="D100" s="124">
        <v>22271600</v>
      </c>
      <c r="E100" s="124">
        <v>11793459.27</v>
      </c>
      <c r="F100" s="125">
        <f t="shared" si="6"/>
        <v>0.5295290535929165</v>
      </c>
    </row>
    <row r="101" spans="1:6" ht="25.5">
      <c r="A101" s="119">
        <f t="shared" si="7"/>
        <v>91</v>
      </c>
      <c r="B101" s="123" t="s">
        <v>882</v>
      </c>
      <c r="C101" s="113" t="s">
        <v>354</v>
      </c>
      <c r="D101" s="124">
        <v>318200</v>
      </c>
      <c r="E101" s="124">
        <v>318200</v>
      </c>
      <c r="F101" s="125">
        <f t="shared" si="6"/>
        <v>1</v>
      </c>
    </row>
    <row r="102" spans="1:6" ht="102">
      <c r="A102" s="119">
        <f t="shared" si="7"/>
        <v>92</v>
      </c>
      <c r="B102" s="123" t="s">
        <v>882</v>
      </c>
      <c r="C102" s="113" t="s">
        <v>449</v>
      </c>
      <c r="D102" s="124">
        <v>330000</v>
      </c>
      <c r="E102" s="124">
        <v>330000</v>
      </c>
      <c r="F102" s="125">
        <f t="shared" si="6"/>
        <v>1</v>
      </c>
    </row>
    <row r="103" spans="1:6" ht="51">
      <c r="A103" s="119">
        <f t="shared" si="7"/>
        <v>93</v>
      </c>
      <c r="B103" s="123" t="s">
        <v>882</v>
      </c>
      <c r="C103" s="113" t="s">
        <v>355</v>
      </c>
      <c r="D103" s="124">
        <v>807000</v>
      </c>
      <c r="E103" s="124">
        <v>807000</v>
      </c>
      <c r="F103" s="125">
        <f t="shared" si="6"/>
        <v>1</v>
      </c>
    </row>
    <row r="104" spans="1:6" ht="90" customHeight="1">
      <c r="A104" s="119">
        <f t="shared" si="7"/>
        <v>94</v>
      </c>
      <c r="B104" s="123" t="s">
        <v>882</v>
      </c>
      <c r="C104" s="113" t="s">
        <v>450</v>
      </c>
      <c r="D104" s="124">
        <v>100000</v>
      </c>
      <c r="E104" s="124">
        <v>100000</v>
      </c>
      <c r="F104" s="125">
        <f t="shared" si="6"/>
        <v>1</v>
      </c>
    </row>
    <row r="105" spans="1:6" ht="63.75">
      <c r="A105" s="119">
        <f t="shared" si="7"/>
        <v>95</v>
      </c>
      <c r="B105" s="123" t="s">
        <v>882</v>
      </c>
      <c r="C105" s="113" t="s">
        <v>356</v>
      </c>
      <c r="D105" s="124">
        <v>554400</v>
      </c>
      <c r="E105" s="124">
        <v>280337</v>
      </c>
      <c r="F105" s="125">
        <f t="shared" si="6"/>
        <v>0.5056583694083694</v>
      </c>
    </row>
    <row r="106" spans="1:6" ht="63.75">
      <c r="A106" s="119">
        <f t="shared" si="7"/>
        <v>96</v>
      </c>
      <c r="B106" s="123" t="s">
        <v>882</v>
      </c>
      <c r="C106" s="113" t="s">
        <v>745</v>
      </c>
      <c r="D106" s="124">
        <v>142800</v>
      </c>
      <c r="E106" s="124">
        <v>142800</v>
      </c>
      <c r="F106" s="125">
        <f t="shared" si="6"/>
        <v>1</v>
      </c>
    </row>
    <row r="107" spans="1:6" ht="38.25">
      <c r="A107" s="119">
        <f t="shared" si="7"/>
        <v>97</v>
      </c>
      <c r="B107" s="123" t="s">
        <v>882</v>
      </c>
      <c r="C107" s="113" t="s">
        <v>357</v>
      </c>
      <c r="D107" s="124">
        <v>3589200</v>
      </c>
      <c r="E107" s="124">
        <v>3589200</v>
      </c>
      <c r="F107" s="125">
        <f t="shared" si="6"/>
        <v>1</v>
      </c>
    </row>
    <row r="108" spans="1:6" ht="51">
      <c r="A108" s="119">
        <f t="shared" si="7"/>
        <v>98</v>
      </c>
      <c r="B108" s="123" t="s">
        <v>882</v>
      </c>
      <c r="C108" s="113" t="s">
        <v>358</v>
      </c>
      <c r="D108" s="124">
        <v>3266100</v>
      </c>
      <c r="E108" s="124">
        <v>3249671</v>
      </c>
      <c r="F108" s="125">
        <f t="shared" si="6"/>
        <v>0.9949698417072349</v>
      </c>
    </row>
    <row r="109" spans="1:6" ht="63.75">
      <c r="A109" s="119">
        <f t="shared" si="7"/>
        <v>99</v>
      </c>
      <c r="B109" s="123" t="s">
        <v>882</v>
      </c>
      <c r="C109" s="113" t="s">
        <v>359</v>
      </c>
      <c r="D109" s="124">
        <v>1283000</v>
      </c>
      <c r="E109" s="124">
        <v>1283000</v>
      </c>
      <c r="F109" s="125">
        <f aca="true" t="shared" si="8" ref="F109:F135">E109/D109</f>
        <v>1</v>
      </c>
    </row>
    <row r="110" spans="1:6" ht="25.5">
      <c r="A110" s="119">
        <f t="shared" si="7"/>
        <v>100</v>
      </c>
      <c r="B110" s="123" t="s">
        <v>882</v>
      </c>
      <c r="C110" s="113" t="s">
        <v>360</v>
      </c>
      <c r="D110" s="124">
        <v>7403000</v>
      </c>
      <c r="E110" s="124">
        <v>7403000</v>
      </c>
      <c r="F110" s="125">
        <f t="shared" si="8"/>
        <v>1</v>
      </c>
    </row>
    <row r="111" spans="1:6" ht="76.5">
      <c r="A111" s="119">
        <f t="shared" si="7"/>
        <v>101</v>
      </c>
      <c r="B111" s="123" t="s">
        <v>882</v>
      </c>
      <c r="C111" s="113" t="s">
        <v>739</v>
      </c>
      <c r="D111" s="124">
        <v>5356290</v>
      </c>
      <c r="E111" s="124">
        <v>5356290</v>
      </c>
      <c r="F111" s="125">
        <f t="shared" si="8"/>
        <v>1</v>
      </c>
    </row>
    <row r="112" spans="1:6" ht="76.5">
      <c r="A112" s="119">
        <f t="shared" si="7"/>
        <v>102</v>
      </c>
      <c r="B112" s="123" t="s">
        <v>882</v>
      </c>
      <c r="C112" s="113" t="s">
        <v>740</v>
      </c>
      <c r="D112" s="124">
        <v>957000</v>
      </c>
      <c r="E112" s="124">
        <v>957000</v>
      </c>
      <c r="F112" s="125">
        <f t="shared" si="8"/>
        <v>1</v>
      </c>
    </row>
    <row r="113" spans="1:6" ht="25.5">
      <c r="A113" s="119">
        <f t="shared" si="7"/>
        <v>103</v>
      </c>
      <c r="B113" s="120" t="s">
        <v>890</v>
      </c>
      <c r="C113" s="133" t="s">
        <v>891</v>
      </c>
      <c r="D113" s="121">
        <f>D114+D115+D116+D117+D118+D119+D125</f>
        <v>232698400</v>
      </c>
      <c r="E113" s="121">
        <f>E114+E115+E116+E117+E118+E119+E125</f>
        <v>227848321.01999998</v>
      </c>
      <c r="F113" s="122">
        <f t="shared" si="8"/>
        <v>0.9791572310767929</v>
      </c>
    </row>
    <row r="114" spans="1:6" ht="51">
      <c r="A114" s="119">
        <f aca="true" t="shared" si="9" ref="A114:A139">A113+1</f>
        <v>104</v>
      </c>
      <c r="B114" s="123" t="s">
        <v>160</v>
      </c>
      <c r="C114" s="113" t="s">
        <v>361</v>
      </c>
      <c r="D114" s="124">
        <v>7334000</v>
      </c>
      <c r="E114" s="124">
        <v>5482400</v>
      </c>
      <c r="F114" s="125">
        <f t="shared" si="8"/>
        <v>0.7475320425415871</v>
      </c>
    </row>
    <row r="115" spans="1:6" ht="76.5">
      <c r="A115" s="119">
        <f t="shared" si="9"/>
        <v>105</v>
      </c>
      <c r="B115" s="123" t="s">
        <v>161</v>
      </c>
      <c r="C115" s="113" t="s">
        <v>446</v>
      </c>
      <c r="D115" s="124">
        <v>13300</v>
      </c>
      <c r="E115" s="124">
        <v>13300</v>
      </c>
      <c r="F115" s="125">
        <f t="shared" si="8"/>
        <v>1</v>
      </c>
    </row>
    <row r="116" spans="1:6" ht="51">
      <c r="A116" s="119">
        <f t="shared" si="9"/>
        <v>106</v>
      </c>
      <c r="B116" s="123" t="s">
        <v>162</v>
      </c>
      <c r="C116" s="113" t="s">
        <v>362</v>
      </c>
      <c r="D116" s="124">
        <v>1193200</v>
      </c>
      <c r="E116" s="124">
        <v>1193200</v>
      </c>
      <c r="F116" s="125">
        <f t="shared" si="8"/>
        <v>1</v>
      </c>
    </row>
    <row r="117" spans="1:6" ht="63.75">
      <c r="A117" s="119">
        <f t="shared" si="9"/>
        <v>107</v>
      </c>
      <c r="B117" s="123" t="s">
        <v>163</v>
      </c>
      <c r="C117" s="113" t="s">
        <v>741</v>
      </c>
      <c r="D117" s="124">
        <v>2595300</v>
      </c>
      <c r="E117" s="124">
        <v>2295300</v>
      </c>
      <c r="F117" s="125">
        <f t="shared" si="8"/>
        <v>0.8844064270026587</v>
      </c>
    </row>
    <row r="118" spans="1:6" ht="51">
      <c r="A118" s="119">
        <f t="shared" si="9"/>
        <v>108</v>
      </c>
      <c r="B118" s="123" t="s">
        <v>164</v>
      </c>
      <c r="C118" s="113" t="s">
        <v>363</v>
      </c>
      <c r="D118" s="124">
        <v>9162000</v>
      </c>
      <c r="E118" s="124">
        <v>7259681.02</v>
      </c>
      <c r="F118" s="125">
        <f t="shared" si="8"/>
        <v>0.7923685898275485</v>
      </c>
    </row>
    <row r="119" spans="1:6" ht="38.25">
      <c r="A119" s="119">
        <f t="shared" si="9"/>
        <v>109</v>
      </c>
      <c r="B119" s="120" t="s">
        <v>896</v>
      </c>
      <c r="C119" s="133" t="s">
        <v>897</v>
      </c>
      <c r="D119" s="121">
        <f>D120+D121+D122+D123+D124</f>
        <v>66053600</v>
      </c>
      <c r="E119" s="121">
        <f>E120+E121+E122+E123+E124</f>
        <v>65257440</v>
      </c>
      <c r="F119" s="122">
        <f t="shared" si="8"/>
        <v>0.9879467583901559</v>
      </c>
    </row>
    <row r="120" spans="1:6" ht="63.75">
      <c r="A120" s="119">
        <f t="shared" si="9"/>
        <v>110</v>
      </c>
      <c r="B120" s="123" t="s">
        <v>896</v>
      </c>
      <c r="C120" s="113" t="s">
        <v>364</v>
      </c>
      <c r="D120" s="124">
        <v>206000</v>
      </c>
      <c r="E120" s="124">
        <v>206000</v>
      </c>
      <c r="F120" s="125">
        <f t="shared" si="8"/>
        <v>1</v>
      </c>
    </row>
    <row r="121" spans="1:6" ht="51">
      <c r="A121" s="119">
        <f t="shared" si="9"/>
        <v>111</v>
      </c>
      <c r="B121" s="123" t="s">
        <v>896</v>
      </c>
      <c r="C121" s="113" t="s">
        <v>725</v>
      </c>
      <c r="D121" s="124">
        <v>36313000</v>
      </c>
      <c r="E121" s="124">
        <v>35516840</v>
      </c>
      <c r="F121" s="125">
        <f t="shared" si="8"/>
        <v>0.9780750695343265</v>
      </c>
    </row>
    <row r="122" spans="1:6" ht="63.75">
      <c r="A122" s="119">
        <f t="shared" si="9"/>
        <v>112</v>
      </c>
      <c r="B122" s="123" t="s">
        <v>896</v>
      </c>
      <c r="C122" s="113" t="s">
        <v>726</v>
      </c>
      <c r="D122" s="124">
        <v>29455000</v>
      </c>
      <c r="E122" s="124">
        <v>29455000</v>
      </c>
      <c r="F122" s="125">
        <f t="shared" si="8"/>
        <v>1</v>
      </c>
    </row>
    <row r="123" spans="1:6" ht="63.75">
      <c r="A123" s="119">
        <f t="shared" si="9"/>
        <v>113</v>
      </c>
      <c r="B123" s="123" t="s">
        <v>896</v>
      </c>
      <c r="C123" s="113" t="s">
        <v>727</v>
      </c>
      <c r="D123" s="124">
        <v>600</v>
      </c>
      <c r="E123" s="124">
        <v>600</v>
      </c>
      <c r="F123" s="125">
        <f t="shared" si="8"/>
        <v>1</v>
      </c>
    </row>
    <row r="124" spans="1:6" ht="25.5">
      <c r="A124" s="119">
        <f t="shared" si="9"/>
        <v>114</v>
      </c>
      <c r="B124" s="123" t="s">
        <v>896</v>
      </c>
      <c r="C124" s="113" t="s">
        <v>728</v>
      </c>
      <c r="D124" s="124">
        <v>79000</v>
      </c>
      <c r="E124" s="124">
        <v>79000</v>
      </c>
      <c r="F124" s="125">
        <f t="shared" si="8"/>
        <v>1</v>
      </c>
    </row>
    <row r="125" spans="1:6" ht="25.5">
      <c r="A125" s="119">
        <f t="shared" si="9"/>
        <v>115</v>
      </c>
      <c r="B125" s="120" t="s">
        <v>899</v>
      </c>
      <c r="C125" s="133" t="s">
        <v>900</v>
      </c>
      <c r="D125" s="121">
        <f>D126</f>
        <v>146347000</v>
      </c>
      <c r="E125" s="121">
        <f>E126</f>
        <v>146347000</v>
      </c>
      <c r="F125" s="122">
        <f t="shared" si="8"/>
        <v>1</v>
      </c>
    </row>
    <row r="126" spans="1:6" ht="165.75">
      <c r="A126" s="119">
        <f t="shared" si="9"/>
        <v>116</v>
      </c>
      <c r="B126" s="123" t="s">
        <v>899</v>
      </c>
      <c r="C126" s="113" t="s">
        <v>174</v>
      </c>
      <c r="D126" s="124">
        <v>146347000</v>
      </c>
      <c r="E126" s="124">
        <v>146347000</v>
      </c>
      <c r="F126" s="125">
        <f t="shared" si="8"/>
        <v>1</v>
      </c>
    </row>
    <row r="127" spans="1:6" ht="12.75">
      <c r="A127" s="119">
        <f t="shared" si="9"/>
        <v>117</v>
      </c>
      <c r="B127" s="120" t="s">
        <v>902</v>
      </c>
      <c r="C127" s="133" t="s">
        <v>903</v>
      </c>
      <c r="D127" s="121">
        <f>D128+D131+D132+D133</f>
        <v>7325264.07</v>
      </c>
      <c r="E127" s="121">
        <f>E128+E131+E132+E133</f>
        <v>7325264.07</v>
      </c>
      <c r="F127" s="122">
        <f t="shared" si="8"/>
        <v>1</v>
      </c>
    </row>
    <row r="128" spans="1:6" ht="65.25" customHeight="1">
      <c r="A128" s="119">
        <f t="shared" si="9"/>
        <v>118</v>
      </c>
      <c r="B128" s="120" t="s">
        <v>904</v>
      </c>
      <c r="C128" s="133" t="s">
        <v>905</v>
      </c>
      <c r="D128" s="121">
        <f>SUM(D129:D130)</f>
        <v>6849264.07</v>
      </c>
      <c r="E128" s="121">
        <f>SUM(E129:E130)</f>
        <v>6849264.07</v>
      </c>
      <c r="F128" s="122">
        <f t="shared" si="8"/>
        <v>1</v>
      </c>
    </row>
    <row r="129" spans="1:6" ht="36.75" customHeight="1">
      <c r="A129" s="119">
        <f t="shared" si="9"/>
        <v>119</v>
      </c>
      <c r="B129" s="120" t="s">
        <v>904</v>
      </c>
      <c r="C129" s="136" t="s">
        <v>729</v>
      </c>
      <c r="D129" s="124">
        <v>4460164.07</v>
      </c>
      <c r="E129" s="124">
        <v>4460164.07</v>
      </c>
      <c r="F129" s="125">
        <f t="shared" si="8"/>
        <v>1</v>
      </c>
    </row>
    <row r="130" spans="1:6" ht="39.75" customHeight="1">
      <c r="A130" s="119">
        <f t="shared" si="9"/>
        <v>120</v>
      </c>
      <c r="B130" s="120" t="s">
        <v>904</v>
      </c>
      <c r="C130" s="136" t="s">
        <v>730</v>
      </c>
      <c r="D130" s="124">
        <v>2389100</v>
      </c>
      <c r="E130" s="124">
        <v>2389100</v>
      </c>
      <c r="F130" s="125">
        <f t="shared" si="8"/>
        <v>1</v>
      </c>
    </row>
    <row r="131" spans="1:6" ht="39.75" customHeight="1">
      <c r="A131" s="119">
        <f t="shared" si="9"/>
        <v>121</v>
      </c>
      <c r="B131" s="120" t="s">
        <v>165</v>
      </c>
      <c r="C131" s="133" t="s">
        <v>746</v>
      </c>
      <c r="D131" s="121">
        <v>119000</v>
      </c>
      <c r="E131" s="121">
        <v>119000</v>
      </c>
      <c r="F131" s="122">
        <f t="shared" si="8"/>
        <v>1</v>
      </c>
    </row>
    <row r="132" spans="1:6" ht="90" customHeight="1">
      <c r="A132" s="119">
        <f t="shared" si="9"/>
        <v>122</v>
      </c>
      <c r="B132" s="120" t="s">
        <v>166</v>
      </c>
      <c r="C132" s="133" t="s">
        <v>747</v>
      </c>
      <c r="D132" s="121">
        <v>12000</v>
      </c>
      <c r="E132" s="121">
        <v>12000</v>
      </c>
      <c r="F132" s="122">
        <f t="shared" si="8"/>
        <v>1</v>
      </c>
    </row>
    <row r="133" spans="1:6" ht="38.25">
      <c r="A133" s="119">
        <f t="shared" si="9"/>
        <v>123</v>
      </c>
      <c r="B133" s="120" t="s">
        <v>909</v>
      </c>
      <c r="C133" s="133" t="s">
        <v>920</v>
      </c>
      <c r="D133" s="121">
        <f>SUM(D134:D135)</f>
        <v>345000</v>
      </c>
      <c r="E133" s="121">
        <f>SUM(E134:E135)</f>
        <v>345000</v>
      </c>
      <c r="F133" s="122">
        <f t="shared" si="8"/>
        <v>1</v>
      </c>
    </row>
    <row r="134" spans="1:6" ht="69.75" customHeight="1">
      <c r="A134" s="119">
        <f t="shared" si="9"/>
        <v>124</v>
      </c>
      <c r="B134" s="123" t="s">
        <v>167</v>
      </c>
      <c r="C134" s="138" t="s">
        <v>911</v>
      </c>
      <c r="D134" s="124">
        <v>214000</v>
      </c>
      <c r="E134" s="124">
        <v>214000</v>
      </c>
      <c r="F134" s="125">
        <f t="shared" si="8"/>
        <v>1</v>
      </c>
    </row>
    <row r="135" spans="1:6" ht="73.5" customHeight="1">
      <c r="A135" s="119">
        <f t="shared" si="9"/>
        <v>125</v>
      </c>
      <c r="B135" s="123" t="s">
        <v>167</v>
      </c>
      <c r="C135" s="139" t="s">
        <v>447</v>
      </c>
      <c r="D135" s="124">
        <v>131000</v>
      </c>
      <c r="E135" s="124">
        <v>131000</v>
      </c>
      <c r="F135" s="125">
        <f t="shared" si="8"/>
        <v>1</v>
      </c>
    </row>
    <row r="136" spans="1:6" ht="45" customHeight="1">
      <c r="A136" s="119">
        <f t="shared" si="9"/>
        <v>126</v>
      </c>
      <c r="B136" s="126" t="s">
        <v>913</v>
      </c>
      <c r="C136" s="140" t="s">
        <v>914</v>
      </c>
      <c r="D136" s="127">
        <f>SUM(D137:D138)</f>
        <v>0</v>
      </c>
      <c r="E136" s="127">
        <f>SUM(E137:E138)</f>
        <v>-4901178.29</v>
      </c>
      <c r="F136" s="122">
        <v>0</v>
      </c>
    </row>
    <row r="137" spans="1:6" ht="51">
      <c r="A137" s="119">
        <f t="shared" si="9"/>
        <v>127</v>
      </c>
      <c r="B137" s="128" t="s">
        <v>168</v>
      </c>
      <c r="C137" s="141" t="s">
        <v>743</v>
      </c>
      <c r="D137" s="129">
        <v>0</v>
      </c>
      <c r="E137" s="130">
        <v>-2453510.22</v>
      </c>
      <c r="F137" s="125">
        <v>0</v>
      </c>
    </row>
    <row r="138" spans="1:6" ht="51">
      <c r="A138" s="119">
        <f t="shared" si="9"/>
        <v>128</v>
      </c>
      <c r="B138" s="128" t="s">
        <v>168</v>
      </c>
      <c r="C138" s="141" t="s">
        <v>743</v>
      </c>
      <c r="D138" s="129">
        <v>0</v>
      </c>
      <c r="E138" s="130">
        <v>-2447668.07</v>
      </c>
      <c r="F138" s="125">
        <v>0</v>
      </c>
    </row>
    <row r="139" spans="1:6" ht="12.75">
      <c r="A139" s="119">
        <f t="shared" si="9"/>
        <v>129</v>
      </c>
      <c r="B139" s="203" t="s">
        <v>748</v>
      </c>
      <c r="C139" s="204"/>
      <c r="D139" s="132">
        <f>D11+D78+D136</f>
        <v>701424818.9200001</v>
      </c>
      <c r="E139" s="132">
        <f>E11+E78+E136</f>
        <v>724869056.5600001</v>
      </c>
      <c r="F139" s="122">
        <f>E139/D139</f>
        <v>1.0334237355274905</v>
      </c>
    </row>
  </sheetData>
  <sheetProtection/>
  <mergeCells count="9">
    <mergeCell ref="B139:C139"/>
    <mergeCell ref="D3:F3"/>
    <mergeCell ref="B7:F7"/>
    <mergeCell ref="E9:E10"/>
    <mergeCell ref="F9:F10"/>
    <mergeCell ref="A9:A10"/>
    <mergeCell ref="B9:B10"/>
    <mergeCell ref="C9:C10"/>
    <mergeCell ref="D9:D10"/>
  </mergeCells>
  <printOptions/>
  <pageMargins left="0.7874015748031497" right="0" top="0" bottom="0" header="0.5118110236220472" footer="0.5118110236220472"/>
  <pageSetup fitToHeight="3"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G150"/>
  <sheetViews>
    <sheetView zoomScalePageLayoutView="0" workbookViewId="0" topLeftCell="A4">
      <selection activeCell="F23" sqref="F23"/>
    </sheetView>
  </sheetViews>
  <sheetFormatPr defaultColWidth="9.140625" defaultRowHeight="12.75"/>
  <cols>
    <col min="1" max="1" width="5.7109375" style="1" customWidth="1"/>
    <col min="2" max="2" width="55.57421875" style="2" customWidth="1"/>
    <col min="3" max="3" width="6.28125" style="2" customWidth="1"/>
    <col min="4" max="4" width="12.28125" style="2" customWidth="1"/>
    <col min="5" max="5" width="11.421875" style="3" customWidth="1"/>
    <col min="6" max="6" width="11.8515625" style="2" customWidth="1"/>
    <col min="7" max="7" width="9.7109375" style="2" customWidth="1"/>
    <col min="8" max="16384" width="9.140625" style="2" customWidth="1"/>
  </cols>
  <sheetData>
    <row r="1" ht="11.25">
      <c r="G1" s="4" t="s">
        <v>663</v>
      </c>
    </row>
    <row r="2" ht="11.25">
      <c r="G2" s="4" t="s">
        <v>661</v>
      </c>
    </row>
    <row r="3" ht="11.25">
      <c r="G3" s="4" t="s">
        <v>85</v>
      </c>
    </row>
    <row r="4" ht="12.75">
      <c r="G4" s="58" t="s">
        <v>283</v>
      </c>
    </row>
    <row r="5" ht="12.75">
      <c r="G5" s="60" t="s">
        <v>921</v>
      </c>
    </row>
    <row r="7" spans="1:7" ht="26.25" customHeight="1">
      <c r="A7" s="213" t="s">
        <v>284</v>
      </c>
      <c r="B7" s="213"/>
      <c r="C7" s="213"/>
      <c r="D7" s="213"/>
      <c r="E7" s="213"/>
      <c r="F7" s="213"/>
      <c r="G7" s="213"/>
    </row>
    <row r="9" spans="1:7" ht="11.25" customHeight="1">
      <c r="A9" s="186" t="s">
        <v>86</v>
      </c>
      <c r="B9" s="186" t="s">
        <v>665</v>
      </c>
      <c r="C9" s="186" t="s">
        <v>626</v>
      </c>
      <c r="D9" s="186" t="s">
        <v>708</v>
      </c>
      <c r="E9" s="186" t="s">
        <v>774</v>
      </c>
      <c r="F9" s="149" t="s">
        <v>628</v>
      </c>
      <c r="G9" s="149"/>
    </row>
    <row r="10" spans="1:7" s="10" customFormat="1" ht="11.25">
      <c r="A10" s="187"/>
      <c r="B10" s="187"/>
      <c r="C10" s="187"/>
      <c r="D10" s="187"/>
      <c r="E10" s="187"/>
      <c r="F10" s="149"/>
      <c r="G10" s="149"/>
    </row>
    <row r="11" spans="1:7" ht="56.25">
      <c r="A11" s="214"/>
      <c r="B11" s="214"/>
      <c r="C11" s="214"/>
      <c r="D11" s="214"/>
      <c r="E11" s="214"/>
      <c r="F11" s="6" t="s">
        <v>662</v>
      </c>
      <c r="G11" s="6" t="s">
        <v>775</v>
      </c>
    </row>
    <row r="12" spans="1:7" ht="11.25">
      <c r="A12" s="7">
        <v>1</v>
      </c>
      <c r="B12" s="8">
        <v>2</v>
      </c>
      <c r="C12" s="9" t="s">
        <v>629</v>
      </c>
      <c r="D12" s="9">
        <v>4</v>
      </c>
      <c r="E12" s="9">
        <v>5</v>
      </c>
      <c r="F12" s="9">
        <v>6</v>
      </c>
      <c r="G12" s="9">
        <v>7</v>
      </c>
    </row>
    <row r="13" spans="1:7" ht="12.75">
      <c r="A13" s="45">
        <v>1</v>
      </c>
      <c r="B13" s="49" t="s">
        <v>630</v>
      </c>
      <c r="C13" s="52" t="s">
        <v>631</v>
      </c>
      <c r="D13" s="51">
        <f>D14+D15+D16+D17+D18+D19+D20</f>
        <v>49999369.18</v>
      </c>
      <c r="E13" s="51">
        <v>49827829.18</v>
      </c>
      <c r="F13" s="51">
        <v>45795970.38</v>
      </c>
      <c r="G13" s="51">
        <f>F13/E13*100</f>
        <v>91.90841971976111</v>
      </c>
    </row>
    <row r="14" spans="1:7" ht="27" customHeight="1">
      <c r="A14" s="5">
        <f>1+A13</f>
        <v>2</v>
      </c>
      <c r="B14" s="12" t="s">
        <v>587</v>
      </c>
      <c r="C14" s="50" t="s">
        <v>588</v>
      </c>
      <c r="D14" s="13">
        <v>1164170</v>
      </c>
      <c r="E14" s="13">
        <v>1164170</v>
      </c>
      <c r="F14" s="13">
        <v>1164134.68</v>
      </c>
      <c r="G14" s="13">
        <f aca="true" t="shared" si="0" ref="G14:G55">F14/E14*100</f>
        <v>99.99696607883727</v>
      </c>
    </row>
    <row r="15" spans="1:7" ht="38.25">
      <c r="A15" s="5">
        <f aca="true" t="shared" si="1" ref="A15:A55">1+A14</f>
        <v>3</v>
      </c>
      <c r="B15" s="12" t="s">
        <v>591</v>
      </c>
      <c r="C15" s="50" t="s">
        <v>592</v>
      </c>
      <c r="D15" s="13">
        <v>2603580</v>
      </c>
      <c r="E15" s="13">
        <v>2603580</v>
      </c>
      <c r="F15" s="13">
        <v>2592339.08</v>
      </c>
      <c r="G15" s="13">
        <f t="shared" si="0"/>
        <v>99.56825140767712</v>
      </c>
    </row>
    <row r="16" spans="1:7" ht="39.75" customHeight="1">
      <c r="A16" s="5">
        <f t="shared" si="1"/>
        <v>4</v>
      </c>
      <c r="B16" s="12" t="s">
        <v>595</v>
      </c>
      <c r="C16" s="50" t="s">
        <v>596</v>
      </c>
      <c r="D16" s="13">
        <v>21402120</v>
      </c>
      <c r="E16" s="13">
        <v>21402120</v>
      </c>
      <c r="F16" s="13">
        <v>20992986.77</v>
      </c>
      <c r="G16" s="13">
        <f t="shared" si="0"/>
        <v>98.08835185486298</v>
      </c>
    </row>
    <row r="17" spans="1:7" ht="38.25">
      <c r="A17" s="5">
        <f t="shared" si="1"/>
        <v>5</v>
      </c>
      <c r="B17" s="12" t="s">
        <v>285</v>
      </c>
      <c r="C17" s="50" t="s">
        <v>286</v>
      </c>
      <c r="D17" s="13">
        <v>2221570</v>
      </c>
      <c r="E17" s="13">
        <v>2221570</v>
      </c>
      <c r="F17" s="13">
        <v>2100247.48</v>
      </c>
      <c r="G17" s="13">
        <f t="shared" si="0"/>
        <v>94.53888376238426</v>
      </c>
    </row>
    <row r="18" spans="1:7" ht="12.75">
      <c r="A18" s="5">
        <f t="shared" si="1"/>
        <v>6</v>
      </c>
      <c r="B18" s="12" t="s">
        <v>287</v>
      </c>
      <c r="C18" s="50" t="s">
        <v>288</v>
      </c>
      <c r="D18" s="13">
        <v>2032000</v>
      </c>
      <c r="E18" s="13">
        <v>2032000</v>
      </c>
      <c r="F18" s="13">
        <v>2031530.64</v>
      </c>
      <c r="G18" s="13">
        <f t="shared" si="0"/>
        <v>99.97690157480315</v>
      </c>
    </row>
    <row r="19" spans="1:7" ht="12.75">
      <c r="A19" s="5">
        <f t="shared" si="1"/>
        <v>7</v>
      </c>
      <c r="B19" s="12" t="s">
        <v>289</v>
      </c>
      <c r="C19" s="50" t="s">
        <v>290</v>
      </c>
      <c r="D19" s="13">
        <v>1375381</v>
      </c>
      <c r="E19" s="13">
        <v>1203841</v>
      </c>
      <c r="F19" s="13">
        <v>0</v>
      </c>
      <c r="G19" s="13">
        <f t="shared" si="0"/>
        <v>0</v>
      </c>
    </row>
    <row r="20" spans="1:7" ht="12.75">
      <c r="A20" s="5">
        <f t="shared" si="1"/>
        <v>8</v>
      </c>
      <c r="B20" s="12" t="s">
        <v>597</v>
      </c>
      <c r="C20" s="50" t="s">
        <v>670</v>
      </c>
      <c r="D20" s="13">
        <v>19200548.18</v>
      </c>
      <c r="E20" s="13">
        <v>19200548.18</v>
      </c>
      <c r="F20" s="13">
        <v>16914731.73</v>
      </c>
      <c r="G20" s="13">
        <f t="shared" si="0"/>
        <v>88.09504588842422</v>
      </c>
    </row>
    <row r="21" spans="1:7" ht="25.5">
      <c r="A21" s="45">
        <f t="shared" si="1"/>
        <v>9</v>
      </c>
      <c r="B21" s="49" t="s">
        <v>598</v>
      </c>
      <c r="C21" s="52" t="s">
        <v>599</v>
      </c>
      <c r="D21" s="51">
        <v>2347000</v>
      </c>
      <c r="E21" s="51">
        <v>2347000</v>
      </c>
      <c r="F21" s="51">
        <v>2074800.31</v>
      </c>
      <c r="G21" s="51">
        <f t="shared" si="0"/>
        <v>88.4022288027269</v>
      </c>
    </row>
    <row r="22" spans="1:7" ht="38.25">
      <c r="A22" s="5">
        <f t="shared" si="1"/>
        <v>10</v>
      </c>
      <c r="B22" s="12" t="s">
        <v>600</v>
      </c>
      <c r="C22" s="50" t="s">
        <v>601</v>
      </c>
      <c r="D22" s="13">
        <v>1860000</v>
      </c>
      <c r="E22" s="13">
        <v>1860000</v>
      </c>
      <c r="F22" s="13">
        <v>1708497.01</v>
      </c>
      <c r="G22" s="13">
        <f t="shared" si="0"/>
        <v>91.85467795698925</v>
      </c>
    </row>
    <row r="23" spans="1:7" ht="25.5">
      <c r="A23" s="5">
        <f t="shared" si="1"/>
        <v>11</v>
      </c>
      <c r="B23" s="12" t="s">
        <v>291</v>
      </c>
      <c r="C23" s="50" t="s">
        <v>292</v>
      </c>
      <c r="D23" s="13">
        <v>487000</v>
      </c>
      <c r="E23" s="13">
        <v>487000</v>
      </c>
      <c r="F23" s="13">
        <v>366303.3</v>
      </c>
      <c r="G23" s="13">
        <f t="shared" si="0"/>
        <v>75.21628336755647</v>
      </c>
    </row>
    <row r="24" spans="1:7" ht="12.75">
      <c r="A24" s="45">
        <f t="shared" si="1"/>
        <v>12</v>
      </c>
      <c r="B24" s="49" t="s">
        <v>603</v>
      </c>
      <c r="C24" s="52" t="s">
        <v>604</v>
      </c>
      <c r="D24" s="51">
        <v>23641333.07</v>
      </c>
      <c r="E24" s="51">
        <v>23641333.07</v>
      </c>
      <c r="F24" s="51">
        <v>18253620.22</v>
      </c>
      <c r="G24" s="51">
        <f t="shared" si="0"/>
        <v>77.21062160899541</v>
      </c>
    </row>
    <row r="25" spans="1:7" ht="12.75">
      <c r="A25" s="5">
        <f t="shared" si="1"/>
        <v>13</v>
      </c>
      <c r="B25" s="12" t="s">
        <v>605</v>
      </c>
      <c r="C25" s="50" t="s">
        <v>606</v>
      </c>
      <c r="D25" s="13">
        <v>520000</v>
      </c>
      <c r="E25" s="13">
        <v>520000</v>
      </c>
      <c r="F25" s="13">
        <v>497573.35</v>
      </c>
      <c r="G25" s="13">
        <f t="shared" si="0"/>
        <v>95.68718269230769</v>
      </c>
    </row>
    <row r="26" spans="1:7" ht="12.75">
      <c r="A26" s="5">
        <f t="shared" si="1"/>
        <v>14</v>
      </c>
      <c r="B26" s="12" t="s">
        <v>293</v>
      </c>
      <c r="C26" s="50" t="s">
        <v>294</v>
      </c>
      <c r="D26" s="13">
        <v>333000</v>
      </c>
      <c r="E26" s="13">
        <v>333000</v>
      </c>
      <c r="F26" s="13">
        <v>179841</v>
      </c>
      <c r="G26" s="13">
        <f t="shared" si="0"/>
        <v>54.00630630630631</v>
      </c>
    </row>
    <row r="27" spans="1:7" ht="12.75">
      <c r="A27" s="5">
        <f t="shared" si="1"/>
        <v>15</v>
      </c>
      <c r="B27" s="12" t="s">
        <v>632</v>
      </c>
      <c r="C27" s="50" t="s">
        <v>633</v>
      </c>
      <c r="D27" s="13">
        <v>682019</v>
      </c>
      <c r="E27" s="13">
        <v>682019</v>
      </c>
      <c r="F27" s="13">
        <v>0</v>
      </c>
      <c r="G27" s="13">
        <f t="shared" si="0"/>
        <v>0</v>
      </c>
    </row>
    <row r="28" spans="1:7" ht="12.75">
      <c r="A28" s="5">
        <f t="shared" si="1"/>
        <v>16</v>
      </c>
      <c r="B28" s="12" t="s">
        <v>709</v>
      </c>
      <c r="C28" s="50" t="s">
        <v>710</v>
      </c>
      <c r="D28" s="13">
        <v>2348200</v>
      </c>
      <c r="E28" s="13">
        <v>2348200</v>
      </c>
      <c r="F28" s="13">
        <v>392957.8</v>
      </c>
      <c r="G28" s="13">
        <f t="shared" si="0"/>
        <v>16.734426369133804</v>
      </c>
    </row>
    <row r="29" spans="1:7" ht="12.75">
      <c r="A29" s="5">
        <f t="shared" si="1"/>
        <v>17</v>
      </c>
      <c r="B29" s="12" t="s">
        <v>295</v>
      </c>
      <c r="C29" s="50" t="s">
        <v>296</v>
      </c>
      <c r="D29" s="13">
        <v>1108200</v>
      </c>
      <c r="E29" s="13">
        <v>1108200</v>
      </c>
      <c r="F29" s="13">
        <v>1086174.12</v>
      </c>
      <c r="G29" s="13">
        <f t="shared" si="0"/>
        <v>98.01246345425014</v>
      </c>
    </row>
    <row r="30" spans="1:7" ht="12.75">
      <c r="A30" s="5">
        <f t="shared" si="1"/>
        <v>18</v>
      </c>
      <c r="B30" s="12" t="s">
        <v>607</v>
      </c>
      <c r="C30" s="50" t="s">
        <v>608</v>
      </c>
      <c r="D30" s="13">
        <v>18649914.07</v>
      </c>
      <c r="E30" s="13">
        <v>18649914.07</v>
      </c>
      <c r="F30" s="13">
        <v>16097073.95</v>
      </c>
      <c r="G30" s="13">
        <f t="shared" si="0"/>
        <v>86.31178615398306</v>
      </c>
    </row>
    <row r="31" spans="1:7" ht="12.75">
      <c r="A31" s="45">
        <f t="shared" si="1"/>
        <v>19</v>
      </c>
      <c r="B31" s="49" t="s">
        <v>610</v>
      </c>
      <c r="C31" s="52" t="s">
        <v>611</v>
      </c>
      <c r="D31" s="51">
        <v>1989230</v>
      </c>
      <c r="E31" s="51">
        <v>1989230</v>
      </c>
      <c r="F31" s="51">
        <f>F32+F33+F34</f>
        <v>1857629.07</v>
      </c>
      <c r="G31" s="51">
        <f t="shared" si="0"/>
        <v>93.38432810685542</v>
      </c>
    </row>
    <row r="32" spans="1:7" ht="12.75">
      <c r="A32" s="5">
        <f t="shared" si="1"/>
        <v>20</v>
      </c>
      <c r="B32" s="12" t="s">
        <v>297</v>
      </c>
      <c r="C32" s="50" t="s">
        <v>298</v>
      </c>
      <c r="D32" s="13">
        <v>1176000</v>
      </c>
      <c r="E32" s="13">
        <v>1176000</v>
      </c>
      <c r="F32" s="13">
        <f>860500+315500</f>
        <v>1176000</v>
      </c>
      <c r="G32" s="13">
        <f t="shared" si="0"/>
        <v>100</v>
      </c>
    </row>
    <row r="33" spans="1:7" ht="12.75">
      <c r="A33" s="5">
        <f t="shared" si="1"/>
        <v>21</v>
      </c>
      <c r="B33" s="12" t="s">
        <v>612</v>
      </c>
      <c r="C33" s="50" t="s">
        <v>613</v>
      </c>
      <c r="D33" s="13">
        <v>267230</v>
      </c>
      <c r="E33" s="13">
        <v>267230</v>
      </c>
      <c r="F33" s="13">
        <v>186911.79</v>
      </c>
      <c r="G33" s="13">
        <f t="shared" si="0"/>
        <v>69.9441642031209</v>
      </c>
    </row>
    <row r="34" spans="1:7" ht="25.5">
      <c r="A34" s="5">
        <f t="shared" si="1"/>
        <v>22</v>
      </c>
      <c r="B34" s="12" t="s">
        <v>299</v>
      </c>
      <c r="C34" s="50" t="s">
        <v>300</v>
      </c>
      <c r="D34" s="13">
        <v>546000</v>
      </c>
      <c r="E34" s="13">
        <v>2</v>
      </c>
      <c r="F34" s="13">
        <v>494717.28</v>
      </c>
      <c r="G34" s="13">
        <f t="shared" si="0"/>
        <v>24735864</v>
      </c>
    </row>
    <row r="35" spans="1:7" ht="12.75">
      <c r="A35" s="45">
        <f t="shared" si="1"/>
        <v>23</v>
      </c>
      <c r="B35" s="49" t="s">
        <v>301</v>
      </c>
      <c r="C35" s="52" t="s">
        <v>302</v>
      </c>
      <c r="D35" s="51">
        <v>1500000</v>
      </c>
      <c r="E35" s="51">
        <v>1500000</v>
      </c>
      <c r="F35" s="51">
        <v>790114.22</v>
      </c>
      <c r="G35" s="51">
        <f t="shared" si="0"/>
        <v>52.674281333333326</v>
      </c>
    </row>
    <row r="36" spans="1:7" ht="12.75">
      <c r="A36" s="5">
        <f t="shared" si="1"/>
        <v>24</v>
      </c>
      <c r="B36" s="12" t="s">
        <v>303</v>
      </c>
      <c r="C36" s="50" t="s">
        <v>304</v>
      </c>
      <c r="D36" s="13">
        <v>1500000</v>
      </c>
      <c r="E36" s="13">
        <v>1500000</v>
      </c>
      <c r="F36" s="13">
        <v>790114.22</v>
      </c>
      <c r="G36" s="13">
        <f t="shared" si="0"/>
        <v>52.674281333333326</v>
      </c>
    </row>
    <row r="37" spans="1:7" ht="12.75">
      <c r="A37" s="45">
        <f t="shared" si="1"/>
        <v>25</v>
      </c>
      <c r="B37" s="49" t="s">
        <v>614</v>
      </c>
      <c r="C37" s="52" t="s">
        <v>615</v>
      </c>
      <c r="D37" s="51">
        <f>D38+D39+D40+D41</f>
        <v>377660024.6</v>
      </c>
      <c r="E37" s="51">
        <v>377831564.6</v>
      </c>
      <c r="F37" s="51">
        <f>F38+F39+F40+F41</f>
        <v>361617530.01</v>
      </c>
      <c r="G37" s="51">
        <f t="shared" si="0"/>
        <v>95.70866065487002</v>
      </c>
    </row>
    <row r="38" spans="1:7" ht="12.75">
      <c r="A38" s="5">
        <f t="shared" si="1"/>
        <v>26</v>
      </c>
      <c r="B38" s="12" t="s">
        <v>305</v>
      </c>
      <c r="C38" s="50" t="s">
        <v>306</v>
      </c>
      <c r="D38" s="13">
        <v>106623515.78</v>
      </c>
      <c r="E38" s="13">
        <v>106623515.78</v>
      </c>
      <c r="F38" s="13">
        <v>98753162.97</v>
      </c>
      <c r="G38" s="13">
        <f t="shared" si="0"/>
        <v>92.61855815537055</v>
      </c>
    </row>
    <row r="39" spans="1:7" ht="12.75">
      <c r="A39" s="5">
        <f t="shared" si="1"/>
        <v>27</v>
      </c>
      <c r="B39" s="12" t="s">
        <v>307</v>
      </c>
      <c r="C39" s="50" t="s">
        <v>308</v>
      </c>
      <c r="D39" s="13">
        <f>254044848.19-158000</f>
        <v>253886848.19</v>
      </c>
      <c r="E39" s="13">
        <v>254044848.19</v>
      </c>
      <c r="F39" s="13">
        <f>223160269.95+2269074.24+20447435.11</f>
        <v>245876779.3</v>
      </c>
      <c r="G39" s="13">
        <f t="shared" si="0"/>
        <v>96.78479254816807</v>
      </c>
    </row>
    <row r="40" spans="1:7" ht="12.75">
      <c r="A40" s="5">
        <f t="shared" si="1"/>
        <v>28</v>
      </c>
      <c r="B40" s="12" t="s">
        <v>618</v>
      </c>
      <c r="C40" s="50" t="s">
        <v>619</v>
      </c>
      <c r="D40" s="13">
        <v>12360205.63</v>
      </c>
      <c r="E40" s="13">
        <v>12360205.63</v>
      </c>
      <c r="F40" s="13">
        <v>12315140.85</v>
      </c>
      <c r="G40" s="13">
        <f t="shared" si="0"/>
        <v>99.63540428574568</v>
      </c>
    </row>
    <row r="41" spans="1:7" ht="12.75">
      <c r="A41" s="5">
        <f t="shared" si="1"/>
        <v>29</v>
      </c>
      <c r="B41" s="12" t="s">
        <v>309</v>
      </c>
      <c r="C41" s="50" t="s">
        <v>310</v>
      </c>
      <c r="D41" s="13">
        <f>4802995-13540</f>
        <v>4789455</v>
      </c>
      <c r="E41" s="13">
        <v>4802995</v>
      </c>
      <c r="F41" s="13">
        <v>4672446.89</v>
      </c>
      <c r="G41" s="13">
        <f t="shared" si="0"/>
        <v>97.28194366223575</v>
      </c>
    </row>
    <row r="42" spans="1:7" ht="12.75">
      <c r="A42" s="45">
        <f t="shared" si="1"/>
        <v>30</v>
      </c>
      <c r="B42" s="49" t="s">
        <v>671</v>
      </c>
      <c r="C42" s="52" t="s">
        <v>620</v>
      </c>
      <c r="D42" s="51">
        <v>4336068.51</v>
      </c>
      <c r="E42" s="51">
        <v>4336068.51</v>
      </c>
      <c r="F42" s="51">
        <f>F43+F44</f>
        <v>4299866.08</v>
      </c>
      <c r="G42" s="51">
        <f t="shared" si="0"/>
        <v>99.1650863007236</v>
      </c>
    </row>
    <row r="43" spans="1:7" ht="12.75">
      <c r="A43" s="5">
        <f t="shared" si="1"/>
        <v>31</v>
      </c>
      <c r="B43" s="12" t="s">
        <v>621</v>
      </c>
      <c r="C43" s="50" t="s">
        <v>622</v>
      </c>
      <c r="D43" s="13">
        <v>3494937.73</v>
      </c>
      <c r="E43" s="13">
        <v>3494937.73</v>
      </c>
      <c r="F43" s="13">
        <f>3408735.3+50000</f>
        <v>3458735.3</v>
      </c>
      <c r="G43" s="13">
        <f t="shared" si="0"/>
        <v>98.96414663731362</v>
      </c>
    </row>
    <row r="44" spans="1:7" ht="12.75">
      <c r="A44" s="5">
        <f t="shared" si="1"/>
        <v>32</v>
      </c>
      <c r="B44" s="12" t="s">
        <v>311</v>
      </c>
      <c r="C44" s="50" t="s">
        <v>312</v>
      </c>
      <c r="D44" s="13">
        <v>841130.78</v>
      </c>
      <c r="E44" s="13">
        <v>841130.78</v>
      </c>
      <c r="F44" s="13">
        <v>841130.78</v>
      </c>
      <c r="G44" s="13">
        <f t="shared" si="0"/>
        <v>100</v>
      </c>
    </row>
    <row r="45" spans="1:7" ht="12.75">
      <c r="A45" s="45">
        <f t="shared" si="1"/>
        <v>33</v>
      </c>
      <c r="B45" s="49" t="s">
        <v>313</v>
      </c>
      <c r="C45" s="52" t="s">
        <v>314</v>
      </c>
      <c r="D45" s="51">
        <v>61490100</v>
      </c>
      <c r="E45" s="51">
        <v>61490100</v>
      </c>
      <c r="F45" s="51">
        <f>F46+F47+F48</f>
        <v>56299707.19</v>
      </c>
      <c r="G45" s="51">
        <f t="shared" si="0"/>
        <v>91.55897809566092</v>
      </c>
    </row>
    <row r="46" spans="1:7" ht="12.75">
      <c r="A46" s="5">
        <f t="shared" si="1"/>
        <v>34</v>
      </c>
      <c r="B46" s="12" t="s">
        <v>315</v>
      </c>
      <c r="C46" s="50" t="s">
        <v>316</v>
      </c>
      <c r="D46" s="13">
        <v>2879000</v>
      </c>
      <c r="E46" s="13">
        <v>2879000</v>
      </c>
      <c r="F46" s="13">
        <v>2753225.51</v>
      </c>
      <c r="G46" s="13">
        <f t="shared" si="0"/>
        <v>95.63131330323029</v>
      </c>
    </row>
    <row r="47" spans="1:7" ht="12.75">
      <c r="A47" s="5">
        <f t="shared" si="1"/>
        <v>35</v>
      </c>
      <c r="B47" s="12" t="s">
        <v>317</v>
      </c>
      <c r="C47" s="50" t="s">
        <v>318</v>
      </c>
      <c r="D47" s="13">
        <v>56127100</v>
      </c>
      <c r="E47" s="13">
        <v>56127100</v>
      </c>
      <c r="F47" s="13">
        <f>45130066.97+5482400+1004400+290400</f>
        <v>51907266.97</v>
      </c>
      <c r="G47" s="13">
        <f t="shared" si="0"/>
        <v>92.48164784925642</v>
      </c>
    </row>
    <row r="48" spans="1:7" ht="12.75">
      <c r="A48" s="5">
        <f t="shared" si="1"/>
        <v>36</v>
      </c>
      <c r="B48" s="12" t="s">
        <v>319</v>
      </c>
      <c r="C48" s="50" t="s">
        <v>320</v>
      </c>
      <c r="D48" s="13">
        <v>2484000</v>
      </c>
      <c r="E48" s="13">
        <v>2484000</v>
      </c>
      <c r="F48" s="13">
        <v>1639214.71</v>
      </c>
      <c r="G48" s="13">
        <f t="shared" si="0"/>
        <v>65.9909303542673</v>
      </c>
    </row>
    <row r="49" spans="1:7" ht="12.75">
      <c r="A49" s="45">
        <f t="shared" si="1"/>
        <v>37</v>
      </c>
      <c r="B49" s="49" t="s">
        <v>672</v>
      </c>
      <c r="C49" s="52" t="s">
        <v>624</v>
      </c>
      <c r="D49" s="51">
        <v>11547076.59</v>
      </c>
      <c r="E49" s="51">
        <v>11547076.59</v>
      </c>
      <c r="F49" s="51">
        <v>11161293.54</v>
      </c>
      <c r="G49" s="51">
        <f t="shared" si="0"/>
        <v>96.65904138598945</v>
      </c>
    </row>
    <row r="50" spans="1:7" ht="12.75">
      <c r="A50" s="5">
        <f t="shared" si="1"/>
        <v>38</v>
      </c>
      <c r="B50" s="12" t="s">
        <v>321</v>
      </c>
      <c r="C50" s="50" t="s">
        <v>322</v>
      </c>
      <c r="D50" s="13">
        <v>2969755.09</v>
      </c>
      <c r="E50" s="13">
        <v>2969755.09</v>
      </c>
      <c r="F50" s="13">
        <v>2909522.04</v>
      </c>
      <c r="G50" s="13">
        <f t="shared" si="0"/>
        <v>97.97178392915896</v>
      </c>
    </row>
    <row r="51" spans="1:7" ht="12.75">
      <c r="A51" s="5">
        <f t="shared" si="1"/>
        <v>39</v>
      </c>
      <c r="B51" s="12" t="s">
        <v>711</v>
      </c>
      <c r="C51" s="50" t="s">
        <v>712</v>
      </c>
      <c r="D51" s="13">
        <v>8360200</v>
      </c>
      <c r="E51" s="13">
        <v>8360200</v>
      </c>
      <c r="F51" s="13">
        <v>8034650</v>
      </c>
      <c r="G51" s="13">
        <f t="shared" si="0"/>
        <v>96.10595440300472</v>
      </c>
    </row>
    <row r="52" spans="1:7" ht="12.75">
      <c r="A52" s="5">
        <f t="shared" si="1"/>
        <v>40</v>
      </c>
      <c r="B52" s="12" t="s">
        <v>766</v>
      </c>
      <c r="C52" s="50" t="s">
        <v>767</v>
      </c>
      <c r="D52" s="13">
        <v>217121.5</v>
      </c>
      <c r="E52" s="13">
        <v>217121.5</v>
      </c>
      <c r="F52" s="13">
        <v>217121.5</v>
      </c>
      <c r="G52" s="13">
        <f t="shared" si="0"/>
        <v>100</v>
      </c>
    </row>
    <row r="53" spans="1:7" ht="38.25">
      <c r="A53" s="45">
        <f t="shared" si="1"/>
        <v>41</v>
      </c>
      <c r="B53" s="49" t="s">
        <v>768</v>
      </c>
      <c r="C53" s="52" t="s">
        <v>769</v>
      </c>
      <c r="D53" s="51">
        <v>166914616.97</v>
      </c>
      <c r="E53" s="51">
        <v>166914616.97</v>
      </c>
      <c r="F53" s="51">
        <f>F54+F55</f>
        <v>151971064.2</v>
      </c>
      <c r="G53" s="51">
        <f t="shared" si="0"/>
        <v>91.04718745351951</v>
      </c>
    </row>
    <row r="54" spans="1:7" ht="38.25">
      <c r="A54" s="5">
        <f t="shared" si="1"/>
        <v>42</v>
      </c>
      <c r="B54" s="12" t="s">
        <v>770</v>
      </c>
      <c r="C54" s="50" t="s">
        <v>771</v>
      </c>
      <c r="D54" s="13">
        <v>32200000</v>
      </c>
      <c r="E54" s="13">
        <v>32200000</v>
      </c>
      <c r="F54" s="13">
        <v>32200000</v>
      </c>
      <c r="G54" s="13">
        <f t="shared" si="0"/>
        <v>100</v>
      </c>
    </row>
    <row r="55" spans="1:7" ht="12.75">
      <c r="A55" s="5">
        <f t="shared" si="1"/>
        <v>43</v>
      </c>
      <c r="B55" s="12" t="s">
        <v>772</v>
      </c>
      <c r="C55" s="50" t="s">
        <v>773</v>
      </c>
      <c r="D55" s="13">
        <v>134714616.97</v>
      </c>
      <c r="E55" s="13">
        <v>134714616.97</v>
      </c>
      <c r="F55" s="13">
        <f>118483564.2+1193200+13300+69000+12000</f>
        <v>119771064.2</v>
      </c>
      <c r="G55" s="13">
        <f t="shared" si="0"/>
        <v>88.90725215562331</v>
      </c>
    </row>
    <row r="56" spans="2:7" ht="12.75">
      <c r="B56" s="53" t="s">
        <v>660</v>
      </c>
      <c r="D56" s="14">
        <f>D13+D21+D24+D31+D35+D37+D42+D45+D49+D53</f>
        <v>701424818.92</v>
      </c>
      <c r="E56" s="14">
        <f>E13+E21+E24+E31+E35+E37+E42+E45+E49+E53</f>
        <v>701424818.92</v>
      </c>
      <c r="F56" s="14">
        <f>F13+F21+F24+F31+F35+F37+F42+F45+F49+F53</f>
        <v>654121595.22</v>
      </c>
      <c r="G56" s="14">
        <f>F56/E56*100</f>
        <v>93.25612347552318</v>
      </c>
    </row>
    <row r="57" ht="11.25">
      <c r="D57" s="3"/>
    </row>
    <row r="58" ht="11.25">
      <c r="D58" s="3"/>
    </row>
    <row r="59" ht="11.25">
      <c r="D59" s="3"/>
    </row>
    <row r="60" ht="11.25">
      <c r="D60" s="3"/>
    </row>
    <row r="61" ht="11.25">
      <c r="D61" s="3"/>
    </row>
    <row r="62" ht="11.25">
      <c r="D62" s="3"/>
    </row>
    <row r="63" ht="11.25">
      <c r="D63" s="3"/>
    </row>
    <row r="64" ht="11.25">
      <c r="D64" s="3"/>
    </row>
    <row r="65" ht="11.25">
      <c r="D65" s="3"/>
    </row>
    <row r="66" ht="11.25">
      <c r="D66" s="3"/>
    </row>
    <row r="67" ht="11.25">
      <c r="D67" s="3"/>
    </row>
    <row r="68" ht="11.25">
      <c r="D68" s="3"/>
    </row>
    <row r="69" ht="11.25">
      <c r="D69" s="3"/>
    </row>
    <row r="70" ht="11.25">
      <c r="D70" s="3"/>
    </row>
    <row r="71" ht="11.25">
      <c r="D71" s="3"/>
    </row>
    <row r="72" ht="11.25">
      <c r="D72" s="3"/>
    </row>
    <row r="73" ht="11.25">
      <c r="D73" s="3"/>
    </row>
    <row r="74" ht="11.25">
      <c r="D74" s="3"/>
    </row>
    <row r="75" ht="11.25">
      <c r="D75" s="3"/>
    </row>
    <row r="76" ht="11.25">
      <c r="D76" s="3"/>
    </row>
    <row r="77" ht="11.25">
      <c r="D77" s="3"/>
    </row>
    <row r="78" ht="11.25">
      <c r="D78" s="3"/>
    </row>
    <row r="79" ht="11.25">
      <c r="D79" s="3"/>
    </row>
    <row r="80" ht="11.25">
      <c r="D80" s="3"/>
    </row>
    <row r="81" ht="11.25">
      <c r="D81" s="3"/>
    </row>
    <row r="82" ht="11.25">
      <c r="D82" s="3"/>
    </row>
    <row r="83" ht="11.25">
      <c r="D83" s="3"/>
    </row>
    <row r="84" ht="11.25">
      <c r="D84" s="3"/>
    </row>
    <row r="85" ht="11.25">
      <c r="D85" s="3"/>
    </row>
    <row r="86" ht="11.25">
      <c r="D86" s="3"/>
    </row>
    <row r="87" ht="11.25">
      <c r="D87" s="3"/>
    </row>
    <row r="88" ht="11.25">
      <c r="D88" s="3"/>
    </row>
    <row r="89" ht="11.25">
      <c r="D89" s="3"/>
    </row>
    <row r="90" ht="11.25">
      <c r="D90" s="3"/>
    </row>
    <row r="91" ht="11.25">
      <c r="D91" s="3"/>
    </row>
    <row r="92" ht="11.25">
      <c r="D92" s="3"/>
    </row>
    <row r="93" ht="11.25">
      <c r="D93" s="3"/>
    </row>
    <row r="94" ht="11.25">
      <c r="D94" s="3"/>
    </row>
    <row r="95" ht="11.25">
      <c r="D95" s="3"/>
    </row>
    <row r="96" ht="11.25">
      <c r="D96" s="3"/>
    </row>
    <row r="97" ht="11.25">
      <c r="D97" s="3"/>
    </row>
    <row r="98" ht="11.25">
      <c r="D98" s="3"/>
    </row>
    <row r="99" ht="11.25">
      <c r="D99" s="3"/>
    </row>
    <row r="100" ht="11.25">
      <c r="D100" s="3"/>
    </row>
    <row r="101" ht="11.25">
      <c r="D101" s="3"/>
    </row>
    <row r="102" ht="11.25">
      <c r="D102" s="3"/>
    </row>
    <row r="103" ht="11.25">
      <c r="D103" s="3"/>
    </row>
    <row r="104" ht="11.25">
      <c r="D104" s="3"/>
    </row>
    <row r="105" ht="11.25">
      <c r="D105" s="3"/>
    </row>
    <row r="106" ht="11.25">
      <c r="D106" s="3"/>
    </row>
    <row r="107" ht="11.25">
      <c r="D107" s="3"/>
    </row>
    <row r="108" ht="11.25">
      <c r="D108" s="3"/>
    </row>
    <row r="109" ht="11.25">
      <c r="D109" s="3"/>
    </row>
    <row r="110" ht="11.25">
      <c r="D110" s="3"/>
    </row>
    <row r="111" ht="11.25">
      <c r="D111" s="3"/>
    </row>
    <row r="112" ht="11.25">
      <c r="D112" s="3"/>
    </row>
    <row r="113" ht="11.25">
      <c r="D113" s="3"/>
    </row>
    <row r="114" ht="11.25">
      <c r="D114" s="3"/>
    </row>
    <row r="115" ht="11.25">
      <c r="D115" s="3"/>
    </row>
    <row r="116" ht="11.25">
      <c r="D116" s="3"/>
    </row>
    <row r="117" ht="11.25">
      <c r="D117" s="3"/>
    </row>
    <row r="118" ht="11.25">
      <c r="D118" s="3"/>
    </row>
    <row r="119" ht="11.25">
      <c r="D119" s="3"/>
    </row>
    <row r="120" ht="11.25">
      <c r="D120" s="3"/>
    </row>
    <row r="121" ht="11.25">
      <c r="D121" s="3"/>
    </row>
    <row r="122" ht="11.25">
      <c r="D122" s="3"/>
    </row>
    <row r="123" ht="11.25">
      <c r="D123" s="3"/>
    </row>
    <row r="124" ht="11.25">
      <c r="D124" s="3"/>
    </row>
    <row r="125" ht="11.25">
      <c r="D125" s="3"/>
    </row>
    <row r="126" ht="11.25">
      <c r="D126" s="3"/>
    </row>
    <row r="127" ht="11.25">
      <c r="D127" s="3"/>
    </row>
    <row r="128" ht="11.25">
      <c r="D128" s="3"/>
    </row>
    <row r="129" ht="11.25">
      <c r="D129" s="3"/>
    </row>
    <row r="130" ht="11.25">
      <c r="D130" s="3"/>
    </row>
    <row r="131" ht="11.25">
      <c r="D131" s="3"/>
    </row>
    <row r="132" ht="11.25">
      <c r="D132" s="3"/>
    </row>
    <row r="133" ht="11.25">
      <c r="D133" s="3"/>
    </row>
    <row r="134" ht="11.25">
      <c r="D134" s="3"/>
    </row>
    <row r="135" ht="11.25">
      <c r="D135" s="3"/>
    </row>
    <row r="136" ht="11.25">
      <c r="D136" s="3"/>
    </row>
    <row r="137" ht="11.25">
      <c r="D137" s="3"/>
    </row>
    <row r="138" ht="11.25">
      <c r="D138" s="3"/>
    </row>
    <row r="139" ht="11.25">
      <c r="D139" s="3"/>
    </row>
    <row r="140" ht="11.25">
      <c r="D140" s="3"/>
    </row>
    <row r="141" ht="11.25">
      <c r="D141" s="3"/>
    </row>
    <row r="142" ht="11.25">
      <c r="D142" s="3"/>
    </row>
    <row r="143" ht="11.25">
      <c r="D143" s="3"/>
    </row>
    <row r="144" ht="11.25">
      <c r="D144" s="3"/>
    </row>
    <row r="145" ht="11.25">
      <c r="D145" s="3"/>
    </row>
    <row r="146" ht="11.25">
      <c r="D146" s="3"/>
    </row>
    <row r="147" ht="11.25">
      <c r="D147" s="3"/>
    </row>
    <row r="148" ht="11.25">
      <c r="D148" s="3"/>
    </row>
    <row r="149" ht="11.25">
      <c r="D149" s="3"/>
    </row>
    <row r="150" ht="11.25">
      <c r="D150" s="3"/>
    </row>
  </sheetData>
  <sheetProtection/>
  <mergeCells count="7">
    <mergeCell ref="F9:G10"/>
    <mergeCell ref="A7:G7"/>
    <mergeCell ref="A9:A11"/>
    <mergeCell ref="B9:B11"/>
    <mergeCell ref="C9:C11"/>
    <mergeCell ref="E9:E11"/>
    <mergeCell ref="D9:D11"/>
  </mergeCells>
  <printOptions/>
  <pageMargins left="0.7874015748031497" right="0" top="0.1968503937007874" bottom="0.1968503937007874"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I158"/>
  <sheetViews>
    <sheetView zoomScalePageLayoutView="0" workbookViewId="0" topLeftCell="A1">
      <selection activeCell="I14" sqref="I14"/>
    </sheetView>
  </sheetViews>
  <sheetFormatPr defaultColWidth="9.140625" defaultRowHeight="12.75"/>
  <cols>
    <col min="1" max="1" width="5.7109375" style="1" customWidth="1"/>
    <col min="2" max="2" width="62.8515625" style="2" customWidth="1"/>
    <col min="3" max="3" width="7.57421875" style="2" customWidth="1"/>
    <col min="4" max="4" width="7.140625" style="2" customWidth="1"/>
    <col min="5" max="5" width="8.421875" style="2" customWidth="1"/>
    <col min="6" max="6" width="5.7109375" style="2" customWidth="1"/>
    <col min="7" max="7" width="11.421875" style="3" customWidth="1"/>
    <col min="8" max="8" width="11.8515625" style="2" customWidth="1"/>
    <col min="9" max="9" width="9.7109375" style="2" customWidth="1"/>
    <col min="10" max="10" width="11.140625" style="2" customWidth="1"/>
    <col min="11" max="16384" width="9.140625" style="2" customWidth="1"/>
  </cols>
  <sheetData>
    <row r="1" ht="12">
      <c r="I1" s="47" t="s">
        <v>62</v>
      </c>
    </row>
    <row r="2" ht="12">
      <c r="I2" s="47" t="s">
        <v>661</v>
      </c>
    </row>
    <row r="3" ht="12">
      <c r="I3" s="47" t="s">
        <v>85</v>
      </c>
    </row>
    <row r="4" ht="12">
      <c r="I4" s="62" t="s">
        <v>283</v>
      </c>
    </row>
    <row r="5" ht="12.75">
      <c r="I5" s="60" t="s">
        <v>921</v>
      </c>
    </row>
    <row r="6" ht="12">
      <c r="I6" s="48"/>
    </row>
    <row r="7" spans="1:9" ht="28.5" customHeight="1">
      <c r="A7" s="215" t="s">
        <v>495</v>
      </c>
      <c r="B7" s="215"/>
      <c r="C7" s="215"/>
      <c r="D7" s="215"/>
      <c r="E7" s="215"/>
      <c r="F7" s="215"/>
      <c r="G7" s="215"/>
      <c r="H7" s="215"/>
      <c r="I7" s="215"/>
    </row>
    <row r="8" ht="5.25" customHeight="1"/>
    <row r="9" spans="1:9" ht="11.25" customHeight="1">
      <c r="A9" s="186" t="s">
        <v>86</v>
      </c>
      <c r="B9" s="186" t="s">
        <v>76</v>
      </c>
      <c r="C9" s="186" t="s">
        <v>84</v>
      </c>
      <c r="D9" s="186" t="s">
        <v>77</v>
      </c>
      <c r="E9" s="186" t="s">
        <v>626</v>
      </c>
      <c r="F9" s="186" t="s">
        <v>627</v>
      </c>
      <c r="G9" s="186" t="s">
        <v>708</v>
      </c>
      <c r="H9" s="149" t="s">
        <v>628</v>
      </c>
      <c r="I9" s="149"/>
    </row>
    <row r="10" spans="1:9" s="10" customFormat="1" ht="11.25">
      <c r="A10" s="187"/>
      <c r="B10" s="187"/>
      <c r="C10" s="187"/>
      <c r="D10" s="187"/>
      <c r="E10" s="187"/>
      <c r="F10" s="187"/>
      <c r="G10" s="187"/>
      <c r="H10" s="149"/>
      <c r="I10" s="149"/>
    </row>
    <row r="11" spans="1:9" ht="56.25">
      <c r="A11" s="214"/>
      <c r="B11" s="214"/>
      <c r="C11" s="214"/>
      <c r="D11" s="214"/>
      <c r="E11" s="214"/>
      <c r="F11" s="214"/>
      <c r="G11" s="214"/>
      <c r="H11" s="6" t="s">
        <v>662</v>
      </c>
      <c r="I11" s="6" t="s">
        <v>684</v>
      </c>
    </row>
    <row r="12" spans="1:9" ht="11.25">
      <c r="A12" s="7">
        <v>1</v>
      </c>
      <c r="B12" s="8">
        <v>2</v>
      </c>
      <c r="C12" s="8">
        <v>3</v>
      </c>
      <c r="D12" s="9">
        <v>4</v>
      </c>
      <c r="E12" s="9">
        <v>5</v>
      </c>
      <c r="F12" s="9">
        <v>6</v>
      </c>
      <c r="G12" s="9">
        <v>7</v>
      </c>
      <c r="H12" s="9">
        <v>8</v>
      </c>
      <c r="I12" s="9">
        <v>9</v>
      </c>
    </row>
    <row r="13" spans="1:9" ht="12.75">
      <c r="A13" s="31">
        <v>1</v>
      </c>
      <c r="B13" s="42" t="s">
        <v>699</v>
      </c>
      <c r="C13" s="43" t="s">
        <v>81</v>
      </c>
      <c r="D13" s="43" t="s">
        <v>675</v>
      </c>
      <c r="E13" s="43" t="s">
        <v>673</v>
      </c>
      <c r="F13" s="43" t="s">
        <v>675</v>
      </c>
      <c r="G13" s="44">
        <v>84516919.5</v>
      </c>
      <c r="H13" s="44">
        <v>73213893.9</v>
      </c>
      <c r="I13" s="44">
        <f>H13/G13*100</f>
        <v>86.62631616619676</v>
      </c>
    </row>
    <row r="14" spans="1:9" ht="51">
      <c r="A14" s="45">
        <f>1+A13</f>
        <v>2</v>
      </c>
      <c r="B14" s="35" t="s">
        <v>496</v>
      </c>
      <c r="C14" s="46" t="s">
        <v>379</v>
      </c>
      <c r="D14" s="46" t="s">
        <v>675</v>
      </c>
      <c r="E14" s="46" t="s">
        <v>673</v>
      </c>
      <c r="F14" s="46" t="s">
        <v>675</v>
      </c>
      <c r="G14" s="38">
        <v>724000</v>
      </c>
      <c r="H14" s="38">
        <v>724000</v>
      </c>
      <c r="I14" s="38">
        <f aca="true" t="shared" si="0" ref="I14:I77">H14/G14*100</f>
        <v>100</v>
      </c>
    </row>
    <row r="15" spans="1:9" ht="12.75">
      <c r="A15" s="5">
        <f aca="true" t="shared" si="1" ref="A15:A78">1+A14</f>
        <v>3</v>
      </c>
      <c r="B15" s="36" t="s">
        <v>497</v>
      </c>
      <c r="C15" s="37" t="s">
        <v>379</v>
      </c>
      <c r="D15" s="37" t="s">
        <v>785</v>
      </c>
      <c r="E15" s="37" t="s">
        <v>673</v>
      </c>
      <c r="F15" s="37" t="s">
        <v>675</v>
      </c>
      <c r="G15" s="40">
        <v>724000</v>
      </c>
      <c r="H15" s="40">
        <v>724000</v>
      </c>
      <c r="I15" s="40">
        <f t="shared" si="0"/>
        <v>100</v>
      </c>
    </row>
    <row r="16" spans="1:9" ht="12.75">
      <c r="A16" s="5">
        <f t="shared" si="1"/>
        <v>4</v>
      </c>
      <c r="B16" s="36" t="s">
        <v>703</v>
      </c>
      <c r="C16" s="37" t="s">
        <v>379</v>
      </c>
      <c r="D16" s="37" t="s">
        <v>785</v>
      </c>
      <c r="E16" s="37" t="s">
        <v>604</v>
      </c>
      <c r="F16" s="37" t="s">
        <v>675</v>
      </c>
      <c r="G16" s="40">
        <v>724000</v>
      </c>
      <c r="H16" s="40">
        <v>724000</v>
      </c>
      <c r="I16" s="40">
        <f t="shared" si="0"/>
        <v>100</v>
      </c>
    </row>
    <row r="17" spans="1:9" ht="12.75">
      <c r="A17" s="5">
        <f t="shared" si="1"/>
        <v>5</v>
      </c>
      <c r="B17" s="36" t="s">
        <v>704</v>
      </c>
      <c r="C17" s="37" t="s">
        <v>379</v>
      </c>
      <c r="D17" s="37" t="s">
        <v>785</v>
      </c>
      <c r="E17" s="37" t="s">
        <v>608</v>
      </c>
      <c r="F17" s="37" t="s">
        <v>675</v>
      </c>
      <c r="G17" s="40">
        <v>724000</v>
      </c>
      <c r="H17" s="40">
        <v>724000</v>
      </c>
      <c r="I17" s="40">
        <f t="shared" si="0"/>
        <v>100</v>
      </c>
    </row>
    <row r="18" spans="1:9" ht="12.75">
      <c r="A18" s="5">
        <f t="shared" si="1"/>
        <v>6</v>
      </c>
      <c r="B18" s="36" t="s">
        <v>686</v>
      </c>
      <c r="C18" s="37" t="s">
        <v>379</v>
      </c>
      <c r="D18" s="37" t="s">
        <v>785</v>
      </c>
      <c r="E18" s="37" t="s">
        <v>608</v>
      </c>
      <c r="F18" s="37" t="s">
        <v>617</v>
      </c>
      <c r="G18" s="40">
        <v>724000</v>
      </c>
      <c r="H18" s="40">
        <v>724000</v>
      </c>
      <c r="I18" s="40">
        <f t="shared" si="0"/>
        <v>100</v>
      </c>
    </row>
    <row r="19" spans="1:9" ht="51">
      <c r="A19" s="45">
        <f t="shared" si="1"/>
        <v>7</v>
      </c>
      <c r="B19" s="35" t="s">
        <v>498</v>
      </c>
      <c r="C19" s="46" t="s">
        <v>381</v>
      </c>
      <c r="D19" s="46" t="s">
        <v>675</v>
      </c>
      <c r="E19" s="46" t="s">
        <v>673</v>
      </c>
      <c r="F19" s="46" t="s">
        <v>675</v>
      </c>
      <c r="G19" s="38">
        <v>1338050</v>
      </c>
      <c r="H19" s="38">
        <v>1338049.25</v>
      </c>
      <c r="I19" s="38">
        <f t="shared" si="0"/>
        <v>99.99994394828295</v>
      </c>
    </row>
    <row r="20" spans="1:9" ht="12.75">
      <c r="A20" s="5">
        <f t="shared" si="1"/>
        <v>8</v>
      </c>
      <c r="B20" s="36" t="s">
        <v>497</v>
      </c>
      <c r="C20" s="37" t="s">
        <v>381</v>
      </c>
      <c r="D20" s="37" t="s">
        <v>785</v>
      </c>
      <c r="E20" s="37" t="s">
        <v>673</v>
      </c>
      <c r="F20" s="37" t="s">
        <v>675</v>
      </c>
      <c r="G20" s="40">
        <v>1338050</v>
      </c>
      <c r="H20" s="40">
        <v>1338049.25</v>
      </c>
      <c r="I20" s="40">
        <f t="shared" si="0"/>
        <v>99.99994394828295</v>
      </c>
    </row>
    <row r="21" spans="1:9" ht="12.75">
      <c r="A21" s="5">
        <f t="shared" si="1"/>
        <v>9</v>
      </c>
      <c r="B21" s="36" t="s">
        <v>703</v>
      </c>
      <c r="C21" s="37" t="s">
        <v>381</v>
      </c>
      <c r="D21" s="37" t="s">
        <v>785</v>
      </c>
      <c r="E21" s="37" t="s">
        <v>604</v>
      </c>
      <c r="F21" s="37" t="s">
        <v>675</v>
      </c>
      <c r="G21" s="40">
        <v>1338050</v>
      </c>
      <c r="H21" s="40">
        <v>1338049.25</v>
      </c>
      <c r="I21" s="40">
        <f t="shared" si="0"/>
        <v>99.99994394828295</v>
      </c>
    </row>
    <row r="22" spans="1:9" ht="12.75">
      <c r="A22" s="5">
        <f t="shared" si="1"/>
        <v>10</v>
      </c>
      <c r="B22" s="36" t="s">
        <v>704</v>
      </c>
      <c r="C22" s="37" t="s">
        <v>381</v>
      </c>
      <c r="D22" s="37" t="s">
        <v>785</v>
      </c>
      <c r="E22" s="37" t="s">
        <v>608</v>
      </c>
      <c r="F22" s="37" t="s">
        <v>675</v>
      </c>
      <c r="G22" s="40">
        <v>1338050</v>
      </c>
      <c r="H22" s="40">
        <v>1338049.25</v>
      </c>
      <c r="I22" s="40">
        <f t="shared" si="0"/>
        <v>99.99994394828295</v>
      </c>
    </row>
    <row r="23" spans="1:9" ht="12.75">
      <c r="A23" s="5">
        <f t="shared" si="1"/>
        <v>11</v>
      </c>
      <c r="B23" s="36" t="s">
        <v>686</v>
      </c>
      <c r="C23" s="37" t="s">
        <v>381</v>
      </c>
      <c r="D23" s="37" t="s">
        <v>785</v>
      </c>
      <c r="E23" s="37" t="s">
        <v>608</v>
      </c>
      <c r="F23" s="37" t="s">
        <v>617</v>
      </c>
      <c r="G23" s="40">
        <v>1338050</v>
      </c>
      <c r="H23" s="40">
        <v>1338049.25</v>
      </c>
      <c r="I23" s="40">
        <f t="shared" si="0"/>
        <v>99.99994394828295</v>
      </c>
    </row>
    <row r="24" spans="1:9" ht="51">
      <c r="A24" s="45">
        <f t="shared" si="1"/>
        <v>12</v>
      </c>
      <c r="B24" s="35" t="s">
        <v>499</v>
      </c>
      <c r="C24" s="46" t="s">
        <v>398</v>
      </c>
      <c r="D24" s="46" t="s">
        <v>675</v>
      </c>
      <c r="E24" s="46" t="s">
        <v>673</v>
      </c>
      <c r="F24" s="46" t="s">
        <v>675</v>
      </c>
      <c r="G24" s="38">
        <v>536000</v>
      </c>
      <c r="H24" s="38">
        <v>536000</v>
      </c>
      <c r="I24" s="38">
        <f t="shared" si="0"/>
        <v>100</v>
      </c>
    </row>
    <row r="25" spans="1:9" ht="12.75">
      <c r="A25" s="5">
        <f t="shared" si="1"/>
        <v>13</v>
      </c>
      <c r="B25" s="36" t="s">
        <v>497</v>
      </c>
      <c r="C25" s="37" t="s">
        <v>398</v>
      </c>
      <c r="D25" s="37" t="s">
        <v>785</v>
      </c>
      <c r="E25" s="37" t="s">
        <v>673</v>
      </c>
      <c r="F25" s="37" t="s">
        <v>675</v>
      </c>
      <c r="G25" s="40">
        <v>536000</v>
      </c>
      <c r="H25" s="40">
        <v>536000</v>
      </c>
      <c r="I25" s="40">
        <f t="shared" si="0"/>
        <v>100</v>
      </c>
    </row>
    <row r="26" spans="1:9" ht="12.75">
      <c r="A26" s="5">
        <f t="shared" si="1"/>
        <v>14</v>
      </c>
      <c r="B26" s="36" t="s">
        <v>701</v>
      </c>
      <c r="C26" s="37" t="s">
        <v>398</v>
      </c>
      <c r="D26" s="37" t="s">
        <v>785</v>
      </c>
      <c r="E26" s="37" t="s">
        <v>611</v>
      </c>
      <c r="F26" s="37" t="s">
        <v>675</v>
      </c>
      <c r="G26" s="40">
        <v>286000</v>
      </c>
      <c r="H26" s="40">
        <v>286000</v>
      </c>
      <c r="I26" s="40">
        <f t="shared" si="0"/>
        <v>100</v>
      </c>
    </row>
    <row r="27" spans="1:9" ht="12.75">
      <c r="A27" s="5">
        <f t="shared" si="1"/>
        <v>15</v>
      </c>
      <c r="B27" s="36" t="s">
        <v>500</v>
      </c>
      <c r="C27" s="37" t="s">
        <v>398</v>
      </c>
      <c r="D27" s="37" t="s">
        <v>785</v>
      </c>
      <c r="E27" s="37" t="s">
        <v>298</v>
      </c>
      <c r="F27" s="37" t="s">
        <v>675</v>
      </c>
      <c r="G27" s="40">
        <v>286000</v>
      </c>
      <c r="H27" s="40">
        <v>286000</v>
      </c>
      <c r="I27" s="40">
        <f t="shared" si="0"/>
        <v>100</v>
      </c>
    </row>
    <row r="28" spans="1:9" ht="12.75">
      <c r="A28" s="5">
        <f t="shared" si="1"/>
        <v>16</v>
      </c>
      <c r="B28" s="36" t="s">
        <v>686</v>
      </c>
      <c r="C28" s="37" t="s">
        <v>398</v>
      </c>
      <c r="D28" s="37" t="s">
        <v>785</v>
      </c>
      <c r="E28" s="37" t="s">
        <v>298</v>
      </c>
      <c r="F28" s="37" t="s">
        <v>617</v>
      </c>
      <c r="G28" s="40">
        <v>286000</v>
      </c>
      <c r="H28" s="40">
        <v>286000</v>
      </c>
      <c r="I28" s="40">
        <f t="shared" si="0"/>
        <v>100</v>
      </c>
    </row>
    <row r="29" spans="1:9" ht="12.75">
      <c r="A29" s="5">
        <f t="shared" si="1"/>
        <v>17</v>
      </c>
      <c r="B29" s="36" t="s">
        <v>501</v>
      </c>
      <c r="C29" s="37" t="s">
        <v>398</v>
      </c>
      <c r="D29" s="37" t="s">
        <v>785</v>
      </c>
      <c r="E29" s="37" t="s">
        <v>314</v>
      </c>
      <c r="F29" s="37" t="s">
        <v>675</v>
      </c>
      <c r="G29" s="40">
        <v>250000</v>
      </c>
      <c r="H29" s="40">
        <v>250000</v>
      </c>
      <c r="I29" s="40">
        <f t="shared" si="0"/>
        <v>100</v>
      </c>
    </row>
    <row r="30" spans="1:9" ht="12.75">
      <c r="A30" s="5">
        <f t="shared" si="1"/>
        <v>18</v>
      </c>
      <c r="B30" s="36" t="s">
        <v>502</v>
      </c>
      <c r="C30" s="37" t="s">
        <v>398</v>
      </c>
      <c r="D30" s="37" t="s">
        <v>785</v>
      </c>
      <c r="E30" s="37" t="s">
        <v>318</v>
      </c>
      <c r="F30" s="37" t="s">
        <v>675</v>
      </c>
      <c r="G30" s="40">
        <v>250000</v>
      </c>
      <c r="H30" s="40">
        <v>250000</v>
      </c>
      <c r="I30" s="40">
        <f t="shared" si="0"/>
        <v>100</v>
      </c>
    </row>
    <row r="31" spans="1:9" ht="12.75">
      <c r="A31" s="5">
        <f t="shared" si="1"/>
        <v>19</v>
      </c>
      <c r="B31" s="36" t="s">
        <v>686</v>
      </c>
      <c r="C31" s="37" t="s">
        <v>398</v>
      </c>
      <c r="D31" s="37" t="s">
        <v>785</v>
      </c>
      <c r="E31" s="37" t="s">
        <v>318</v>
      </c>
      <c r="F31" s="37" t="s">
        <v>617</v>
      </c>
      <c r="G31" s="40">
        <v>250000</v>
      </c>
      <c r="H31" s="40">
        <v>250000</v>
      </c>
      <c r="I31" s="40">
        <f t="shared" si="0"/>
        <v>100</v>
      </c>
    </row>
    <row r="32" spans="1:9" ht="39.75" customHeight="1">
      <c r="A32" s="45">
        <f t="shared" si="1"/>
        <v>20</v>
      </c>
      <c r="B32" s="35" t="s">
        <v>503</v>
      </c>
      <c r="C32" s="46" t="s">
        <v>404</v>
      </c>
      <c r="D32" s="46" t="s">
        <v>675</v>
      </c>
      <c r="E32" s="46" t="s">
        <v>673</v>
      </c>
      <c r="F32" s="46" t="s">
        <v>675</v>
      </c>
      <c r="G32" s="38">
        <v>2399200</v>
      </c>
      <c r="H32" s="38">
        <v>2250058.14</v>
      </c>
      <c r="I32" s="38">
        <f t="shared" si="0"/>
        <v>93.7836837279093</v>
      </c>
    </row>
    <row r="33" spans="1:9" ht="12.75">
      <c r="A33" s="5">
        <f t="shared" si="1"/>
        <v>21</v>
      </c>
      <c r="B33" s="36" t="s">
        <v>497</v>
      </c>
      <c r="C33" s="37" t="s">
        <v>404</v>
      </c>
      <c r="D33" s="37" t="s">
        <v>785</v>
      </c>
      <c r="E33" s="37" t="s">
        <v>673</v>
      </c>
      <c r="F33" s="37" t="s">
        <v>675</v>
      </c>
      <c r="G33" s="40">
        <v>267230</v>
      </c>
      <c r="H33" s="40">
        <v>186911.79</v>
      </c>
      <c r="I33" s="40">
        <f t="shared" si="0"/>
        <v>69.9441642031209</v>
      </c>
    </row>
    <row r="34" spans="1:9" ht="12.75">
      <c r="A34" s="5">
        <f t="shared" si="1"/>
        <v>22</v>
      </c>
      <c r="B34" s="36" t="s">
        <v>701</v>
      </c>
      <c r="C34" s="37" t="s">
        <v>404</v>
      </c>
      <c r="D34" s="37" t="s">
        <v>785</v>
      </c>
      <c r="E34" s="37" t="s">
        <v>611</v>
      </c>
      <c r="F34" s="37" t="s">
        <v>675</v>
      </c>
      <c r="G34" s="40">
        <v>267230</v>
      </c>
      <c r="H34" s="40">
        <v>186911.79</v>
      </c>
      <c r="I34" s="40">
        <f t="shared" si="0"/>
        <v>69.9441642031209</v>
      </c>
    </row>
    <row r="35" spans="1:9" ht="12.75">
      <c r="A35" s="5">
        <f t="shared" si="1"/>
        <v>23</v>
      </c>
      <c r="B35" s="36" t="s">
        <v>702</v>
      </c>
      <c r="C35" s="37" t="s">
        <v>404</v>
      </c>
      <c r="D35" s="37" t="s">
        <v>785</v>
      </c>
      <c r="E35" s="37" t="s">
        <v>613</v>
      </c>
      <c r="F35" s="37" t="s">
        <v>675</v>
      </c>
      <c r="G35" s="40">
        <v>267230</v>
      </c>
      <c r="H35" s="40">
        <v>186911.79</v>
      </c>
      <c r="I35" s="40">
        <f t="shared" si="0"/>
        <v>69.9441642031209</v>
      </c>
    </row>
    <row r="36" spans="1:9" ht="12.75">
      <c r="A36" s="5">
        <f t="shared" si="1"/>
        <v>24</v>
      </c>
      <c r="B36" s="36" t="s">
        <v>686</v>
      </c>
      <c r="C36" s="37" t="s">
        <v>404</v>
      </c>
      <c r="D36" s="37" t="s">
        <v>785</v>
      </c>
      <c r="E36" s="37" t="s">
        <v>613</v>
      </c>
      <c r="F36" s="37" t="s">
        <v>617</v>
      </c>
      <c r="G36" s="40">
        <v>267230</v>
      </c>
      <c r="H36" s="40">
        <v>186911.79</v>
      </c>
      <c r="I36" s="40">
        <f t="shared" si="0"/>
        <v>69.9441642031209</v>
      </c>
    </row>
    <row r="37" spans="1:9" ht="25.5">
      <c r="A37" s="5">
        <f t="shared" si="1"/>
        <v>25</v>
      </c>
      <c r="B37" s="36" t="s">
        <v>504</v>
      </c>
      <c r="C37" s="37" t="s">
        <v>404</v>
      </c>
      <c r="D37" s="37" t="s">
        <v>206</v>
      </c>
      <c r="E37" s="37" t="s">
        <v>673</v>
      </c>
      <c r="F37" s="37" t="s">
        <v>675</v>
      </c>
      <c r="G37" s="40">
        <v>2119170</v>
      </c>
      <c r="H37" s="40">
        <v>2051295.95</v>
      </c>
      <c r="I37" s="40">
        <f t="shared" si="0"/>
        <v>96.79713991798675</v>
      </c>
    </row>
    <row r="38" spans="1:9" ht="12.75">
      <c r="A38" s="5">
        <f t="shared" si="1"/>
        <v>26</v>
      </c>
      <c r="B38" s="36" t="s">
        <v>505</v>
      </c>
      <c r="C38" s="37" t="s">
        <v>404</v>
      </c>
      <c r="D38" s="37" t="s">
        <v>206</v>
      </c>
      <c r="E38" s="37" t="s">
        <v>615</v>
      </c>
      <c r="F38" s="37" t="s">
        <v>675</v>
      </c>
      <c r="G38" s="40">
        <v>2119170</v>
      </c>
      <c r="H38" s="40">
        <v>2051295.95</v>
      </c>
      <c r="I38" s="40">
        <f t="shared" si="0"/>
        <v>96.79713991798675</v>
      </c>
    </row>
    <row r="39" spans="1:9" ht="12.75">
      <c r="A39" s="5">
        <f t="shared" si="1"/>
        <v>27</v>
      </c>
      <c r="B39" s="36" t="s">
        <v>506</v>
      </c>
      <c r="C39" s="37" t="s">
        <v>404</v>
      </c>
      <c r="D39" s="37" t="s">
        <v>206</v>
      </c>
      <c r="E39" s="37" t="s">
        <v>306</v>
      </c>
      <c r="F39" s="37" t="s">
        <v>675</v>
      </c>
      <c r="G39" s="40">
        <v>1564770</v>
      </c>
      <c r="H39" s="40">
        <v>1505747.95</v>
      </c>
      <c r="I39" s="40">
        <f t="shared" si="0"/>
        <v>96.22806866184807</v>
      </c>
    </row>
    <row r="40" spans="1:9" ht="12.75">
      <c r="A40" s="5">
        <f t="shared" si="1"/>
        <v>28</v>
      </c>
      <c r="B40" s="36" t="s">
        <v>686</v>
      </c>
      <c r="C40" s="37" t="s">
        <v>404</v>
      </c>
      <c r="D40" s="37" t="s">
        <v>206</v>
      </c>
      <c r="E40" s="37" t="s">
        <v>306</v>
      </c>
      <c r="F40" s="37" t="s">
        <v>617</v>
      </c>
      <c r="G40" s="40">
        <v>1564770</v>
      </c>
      <c r="H40" s="40">
        <v>1505747.95</v>
      </c>
      <c r="I40" s="40">
        <f t="shared" si="0"/>
        <v>96.22806866184807</v>
      </c>
    </row>
    <row r="41" spans="1:9" ht="12.75">
      <c r="A41" s="5">
        <f t="shared" si="1"/>
        <v>29</v>
      </c>
      <c r="B41" s="36" t="s">
        <v>507</v>
      </c>
      <c r="C41" s="37" t="s">
        <v>404</v>
      </c>
      <c r="D41" s="37" t="s">
        <v>206</v>
      </c>
      <c r="E41" s="37" t="s">
        <v>308</v>
      </c>
      <c r="F41" s="37" t="s">
        <v>675</v>
      </c>
      <c r="G41" s="40">
        <v>554400</v>
      </c>
      <c r="H41" s="40">
        <v>545548</v>
      </c>
      <c r="I41" s="40">
        <f t="shared" si="0"/>
        <v>98.4033189033189</v>
      </c>
    </row>
    <row r="42" spans="1:9" ht="12.75">
      <c r="A42" s="5">
        <f t="shared" si="1"/>
        <v>30</v>
      </c>
      <c r="B42" s="36" t="s">
        <v>686</v>
      </c>
      <c r="C42" s="37" t="s">
        <v>404</v>
      </c>
      <c r="D42" s="37" t="s">
        <v>206</v>
      </c>
      <c r="E42" s="37" t="s">
        <v>308</v>
      </c>
      <c r="F42" s="37" t="s">
        <v>617</v>
      </c>
      <c r="G42" s="40">
        <v>554400</v>
      </c>
      <c r="H42" s="40">
        <v>545548</v>
      </c>
      <c r="I42" s="40">
        <f t="shared" si="0"/>
        <v>98.4033189033189</v>
      </c>
    </row>
    <row r="43" spans="1:9" ht="25.5">
      <c r="A43" s="5">
        <f t="shared" si="1"/>
        <v>31</v>
      </c>
      <c r="B43" s="36" t="s">
        <v>508</v>
      </c>
      <c r="C43" s="37" t="s">
        <v>404</v>
      </c>
      <c r="D43" s="37" t="s">
        <v>255</v>
      </c>
      <c r="E43" s="37" t="s">
        <v>673</v>
      </c>
      <c r="F43" s="37" t="s">
        <v>675</v>
      </c>
      <c r="G43" s="40">
        <v>12800</v>
      </c>
      <c r="H43" s="40">
        <v>11850.4</v>
      </c>
      <c r="I43" s="40">
        <f t="shared" si="0"/>
        <v>92.58125</v>
      </c>
    </row>
    <row r="44" spans="1:9" ht="12.75">
      <c r="A44" s="5">
        <f t="shared" si="1"/>
        <v>32</v>
      </c>
      <c r="B44" s="36" t="s">
        <v>505</v>
      </c>
      <c r="C44" s="37" t="s">
        <v>404</v>
      </c>
      <c r="D44" s="37" t="s">
        <v>255</v>
      </c>
      <c r="E44" s="37" t="s">
        <v>615</v>
      </c>
      <c r="F44" s="37" t="s">
        <v>675</v>
      </c>
      <c r="G44" s="40">
        <v>9600</v>
      </c>
      <c r="H44" s="40">
        <v>8650.4</v>
      </c>
      <c r="I44" s="40">
        <f t="shared" si="0"/>
        <v>90.10833333333333</v>
      </c>
    </row>
    <row r="45" spans="1:9" ht="12.75">
      <c r="A45" s="5">
        <f t="shared" si="1"/>
        <v>33</v>
      </c>
      <c r="B45" s="36" t="s">
        <v>507</v>
      </c>
      <c r="C45" s="37" t="s">
        <v>404</v>
      </c>
      <c r="D45" s="37" t="s">
        <v>255</v>
      </c>
      <c r="E45" s="37" t="s">
        <v>308</v>
      </c>
      <c r="F45" s="37" t="s">
        <v>675</v>
      </c>
      <c r="G45" s="40">
        <v>9600</v>
      </c>
      <c r="H45" s="40">
        <v>8650.4</v>
      </c>
      <c r="I45" s="40">
        <f t="shared" si="0"/>
        <v>90.10833333333333</v>
      </c>
    </row>
    <row r="46" spans="1:9" ht="12.75">
      <c r="A46" s="5">
        <f t="shared" si="1"/>
        <v>34</v>
      </c>
      <c r="B46" s="36" t="s">
        <v>686</v>
      </c>
      <c r="C46" s="37" t="s">
        <v>404</v>
      </c>
      <c r="D46" s="37" t="s">
        <v>255</v>
      </c>
      <c r="E46" s="37" t="s">
        <v>308</v>
      </c>
      <c r="F46" s="37" t="s">
        <v>617</v>
      </c>
      <c r="G46" s="40">
        <v>9600</v>
      </c>
      <c r="H46" s="40">
        <v>8650.4</v>
      </c>
      <c r="I46" s="40">
        <f t="shared" si="0"/>
        <v>90.10833333333333</v>
      </c>
    </row>
    <row r="47" spans="1:9" ht="12.75">
      <c r="A47" s="5">
        <f t="shared" si="1"/>
        <v>35</v>
      </c>
      <c r="B47" s="36" t="s">
        <v>509</v>
      </c>
      <c r="C47" s="37" t="s">
        <v>404</v>
      </c>
      <c r="D47" s="37" t="s">
        <v>255</v>
      </c>
      <c r="E47" s="37" t="s">
        <v>624</v>
      </c>
      <c r="F47" s="37" t="s">
        <v>675</v>
      </c>
      <c r="G47" s="40">
        <v>3200</v>
      </c>
      <c r="H47" s="40">
        <v>3200</v>
      </c>
      <c r="I47" s="40">
        <f t="shared" si="0"/>
        <v>100</v>
      </c>
    </row>
    <row r="48" spans="1:9" ht="12.75">
      <c r="A48" s="5">
        <f t="shared" si="1"/>
        <v>36</v>
      </c>
      <c r="B48" s="36" t="s">
        <v>510</v>
      </c>
      <c r="C48" s="37" t="s">
        <v>404</v>
      </c>
      <c r="D48" s="37" t="s">
        <v>255</v>
      </c>
      <c r="E48" s="37" t="s">
        <v>322</v>
      </c>
      <c r="F48" s="37" t="s">
        <v>675</v>
      </c>
      <c r="G48" s="40">
        <v>3200</v>
      </c>
      <c r="H48" s="40">
        <v>3200</v>
      </c>
      <c r="I48" s="40">
        <f t="shared" si="0"/>
        <v>100</v>
      </c>
    </row>
    <row r="49" spans="1:9" ht="12.75">
      <c r="A49" s="5">
        <f t="shared" si="1"/>
        <v>37</v>
      </c>
      <c r="B49" s="36" t="s">
        <v>686</v>
      </c>
      <c r="C49" s="37" t="s">
        <v>404</v>
      </c>
      <c r="D49" s="37" t="s">
        <v>255</v>
      </c>
      <c r="E49" s="37" t="s">
        <v>322</v>
      </c>
      <c r="F49" s="37" t="s">
        <v>617</v>
      </c>
      <c r="G49" s="40">
        <v>3200</v>
      </c>
      <c r="H49" s="40">
        <v>3200</v>
      </c>
      <c r="I49" s="40">
        <f t="shared" si="0"/>
        <v>100</v>
      </c>
    </row>
    <row r="50" spans="1:9" ht="38.25">
      <c r="A50" s="45">
        <f t="shared" si="1"/>
        <v>38</v>
      </c>
      <c r="B50" s="35" t="s">
        <v>511</v>
      </c>
      <c r="C50" s="46" t="s">
        <v>218</v>
      </c>
      <c r="D50" s="46" t="s">
        <v>675</v>
      </c>
      <c r="E50" s="46" t="s">
        <v>673</v>
      </c>
      <c r="F50" s="46" t="s">
        <v>675</v>
      </c>
      <c r="G50" s="38">
        <v>10514687.37</v>
      </c>
      <c r="H50" s="38">
        <v>6490881.72</v>
      </c>
      <c r="I50" s="38">
        <f t="shared" si="0"/>
        <v>61.73157119744208</v>
      </c>
    </row>
    <row r="51" spans="1:9" ht="25.5">
      <c r="A51" s="5">
        <f t="shared" si="1"/>
        <v>39</v>
      </c>
      <c r="B51" s="36" t="s">
        <v>504</v>
      </c>
      <c r="C51" s="37" t="s">
        <v>218</v>
      </c>
      <c r="D51" s="37" t="s">
        <v>206</v>
      </c>
      <c r="E51" s="37" t="s">
        <v>673</v>
      </c>
      <c r="F51" s="37" t="s">
        <v>675</v>
      </c>
      <c r="G51" s="40">
        <v>10514687.37</v>
      </c>
      <c r="H51" s="40">
        <v>6490881.72</v>
      </c>
      <c r="I51" s="40">
        <f t="shared" si="0"/>
        <v>61.73157119744208</v>
      </c>
    </row>
    <row r="52" spans="1:9" ht="12.75">
      <c r="A52" s="5">
        <f t="shared" si="1"/>
        <v>40</v>
      </c>
      <c r="B52" s="36" t="s">
        <v>505</v>
      </c>
      <c r="C52" s="37" t="s">
        <v>218</v>
      </c>
      <c r="D52" s="37" t="s">
        <v>206</v>
      </c>
      <c r="E52" s="37" t="s">
        <v>615</v>
      </c>
      <c r="F52" s="37" t="s">
        <v>675</v>
      </c>
      <c r="G52" s="40">
        <v>10514687.37</v>
      </c>
      <c r="H52" s="40">
        <v>6490881.72</v>
      </c>
      <c r="I52" s="40">
        <f t="shared" si="0"/>
        <v>61.73157119744208</v>
      </c>
    </row>
    <row r="53" spans="1:9" ht="12.75">
      <c r="A53" s="5">
        <f t="shared" si="1"/>
        <v>41</v>
      </c>
      <c r="B53" s="36" t="s">
        <v>506</v>
      </c>
      <c r="C53" s="37" t="s">
        <v>218</v>
      </c>
      <c r="D53" s="37" t="s">
        <v>206</v>
      </c>
      <c r="E53" s="37" t="s">
        <v>306</v>
      </c>
      <c r="F53" s="37" t="s">
        <v>675</v>
      </c>
      <c r="G53" s="40">
        <v>10514687.37</v>
      </c>
      <c r="H53" s="40">
        <v>6490881.72</v>
      </c>
      <c r="I53" s="40">
        <f t="shared" si="0"/>
        <v>61.73157119744208</v>
      </c>
    </row>
    <row r="54" spans="1:9" ht="12.75">
      <c r="A54" s="5">
        <f t="shared" si="1"/>
        <v>42</v>
      </c>
      <c r="B54" s="36" t="s">
        <v>686</v>
      </c>
      <c r="C54" s="37" t="s">
        <v>218</v>
      </c>
      <c r="D54" s="37" t="s">
        <v>206</v>
      </c>
      <c r="E54" s="37" t="s">
        <v>306</v>
      </c>
      <c r="F54" s="37" t="s">
        <v>617</v>
      </c>
      <c r="G54" s="40">
        <v>10514687.37</v>
      </c>
      <c r="H54" s="40">
        <v>6490881.72</v>
      </c>
      <c r="I54" s="40">
        <f t="shared" si="0"/>
        <v>61.73157119744208</v>
      </c>
    </row>
    <row r="55" spans="1:9" ht="38.25">
      <c r="A55" s="45">
        <f t="shared" si="1"/>
        <v>43</v>
      </c>
      <c r="B55" s="35" t="s">
        <v>512</v>
      </c>
      <c r="C55" s="46" t="s">
        <v>375</v>
      </c>
      <c r="D55" s="46" t="s">
        <v>675</v>
      </c>
      <c r="E55" s="46" t="s">
        <v>673</v>
      </c>
      <c r="F55" s="46" t="s">
        <v>675</v>
      </c>
      <c r="G55" s="38">
        <v>790000</v>
      </c>
      <c r="H55" s="38">
        <v>767974.12</v>
      </c>
      <c r="I55" s="38">
        <f t="shared" si="0"/>
        <v>97.21191392405063</v>
      </c>
    </row>
    <row r="56" spans="1:9" ht="12.75">
      <c r="A56" s="5">
        <f t="shared" si="1"/>
        <v>44</v>
      </c>
      <c r="B56" s="36" t="s">
        <v>497</v>
      </c>
      <c r="C56" s="37" t="s">
        <v>375</v>
      </c>
      <c r="D56" s="37" t="s">
        <v>785</v>
      </c>
      <c r="E56" s="37" t="s">
        <v>673</v>
      </c>
      <c r="F56" s="37" t="s">
        <v>675</v>
      </c>
      <c r="G56" s="40">
        <v>790000</v>
      </c>
      <c r="H56" s="40">
        <v>767974.12</v>
      </c>
      <c r="I56" s="40">
        <f t="shared" si="0"/>
        <v>97.21191392405063</v>
      </c>
    </row>
    <row r="57" spans="1:9" ht="12.75">
      <c r="A57" s="5">
        <f t="shared" si="1"/>
        <v>45</v>
      </c>
      <c r="B57" s="36" t="s">
        <v>703</v>
      </c>
      <c r="C57" s="37" t="s">
        <v>375</v>
      </c>
      <c r="D57" s="37" t="s">
        <v>785</v>
      </c>
      <c r="E57" s="37" t="s">
        <v>604</v>
      </c>
      <c r="F57" s="37" t="s">
        <v>675</v>
      </c>
      <c r="G57" s="40">
        <v>790000</v>
      </c>
      <c r="H57" s="40">
        <v>767974.12</v>
      </c>
      <c r="I57" s="40">
        <f t="shared" si="0"/>
        <v>97.21191392405063</v>
      </c>
    </row>
    <row r="58" spans="1:9" ht="12.75">
      <c r="A58" s="5">
        <f t="shared" si="1"/>
        <v>46</v>
      </c>
      <c r="B58" s="36" t="s">
        <v>513</v>
      </c>
      <c r="C58" s="37" t="s">
        <v>375</v>
      </c>
      <c r="D58" s="37" t="s">
        <v>785</v>
      </c>
      <c r="E58" s="37" t="s">
        <v>296</v>
      </c>
      <c r="F58" s="37" t="s">
        <v>675</v>
      </c>
      <c r="G58" s="40">
        <v>790000</v>
      </c>
      <c r="H58" s="40">
        <v>767974.12</v>
      </c>
      <c r="I58" s="40">
        <f t="shared" si="0"/>
        <v>97.21191392405063</v>
      </c>
    </row>
    <row r="59" spans="1:9" ht="12.75">
      <c r="A59" s="5">
        <f t="shared" si="1"/>
        <v>47</v>
      </c>
      <c r="B59" s="36" t="s">
        <v>686</v>
      </c>
      <c r="C59" s="37" t="s">
        <v>375</v>
      </c>
      <c r="D59" s="37" t="s">
        <v>785</v>
      </c>
      <c r="E59" s="37" t="s">
        <v>296</v>
      </c>
      <c r="F59" s="37" t="s">
        <v>617</v>
      </c>
      <c r="G59" s="40">
        <v>790000</v>
      </c>
      <c r="H59" s="40">
        <v>767974.12</v>
      </c>
      <c r="I59" s="40">
        <f t="shared" si="0"/>
        <v>97.21191392405063</v>
      </c>
    </row>
    <row r="60" spans="1:9" ht="51">
      <c r="A60" s="45">
        <f t="shared" si="1"/>
        <v>48</v>
      </c>
      <c r="B60" s="35" t="s">
        <v>0</v>
      </c>
      <c r="C60" s="46" t="s">
        <v>383</v>
      </c>
      <c r="D60" s="46" t="s">
        <v>675</v>
      </c>
      <c r="E60" s="46" t="s">
        <v>673</v>
      </c>
      <c r="F60" s="46" t="s">
        <v>675</v>
      </c>
      <c r="G60" s="38">
        <v>920000</v>
      </c>
      <c r="H60" s="38">
        <v>910031.6</v>
      </c>
      <c r="I60" s="38">
        <f t="shared" si="0"/>
        <v>98.91647826086957</v>
      </c>
    </row>
    <row r="61" spans="1:9" ht="12.75">
      <c r="A61" s="5">
        <f t="shared" si="1"/>
        <v>49</v>
      </c>
      <c r="B61" s="36" t="s">
        <v>497</v>
      </c>
      <c r="C61" s="37" t="s">
        <v>383</v>
      </c>
      <c r="D61" s="37" t="s">
        <v>785</v>
      </c>
      <c r="E61" s="37" t="s">
        <v>673</v>
      </c>
      <c r="F61" s="37" t="s">
        <v>675</v>
      </c>
      <c r="G61" s="40">
        <v>920000</v>
      </c>
      <c r="H61" s="40">
        <v>910031.6</v>
      </c>
      <c r="I61" s="40">
        <f t="shared" si="0"/>
        <v>98.91647826086957</v>
      </c>
    </row>
    <row r="62" spans="1:9" ht="12.75">
      <c r="A62" s="5">
        <f t="shared" si="1"/>
        <v>50</v>
      </c>
      <c r="B62" s="36" t="s">
        <v>703</v>
      </c>
      <c r="C62" s="37" t="s">
        <v>383</v>
      </c>
      <c r="D62" s="37" t="s">
        <v>785</v>
      </c>
      <c r="E62" s="37" t="s">
        <v>604</v>
      </c>
      <c r="F62" s="37" t="s">
        <v>675</v>
      </c>
      <c r="G62" s="40">
        <v>920000</v>
      </c>
      <c r="H62" s="40">
        <v>910031.6</v>
      </c>
      <c r="I62" s="40">
        <f t="shared" si="0"/>
        <v>98.91647826086957</v>
      </c>
    </row>
    <row r="63" spans="1:9" ht="12.75">
      <c r="A63" s="5">
        <f t="shared" si="1"/>
        <v>51</v>
      </c>
      <c r="B63" s="36" t="s">
        <v>704</v>
      </c>
      <c r="C63" s="37" t="s">
        <v>383</v>
      </c>
      <c r="D63" s="37" t="s">
        <v>785</v>
      </c>
      <c r="E63" s="37" t="s">
        <v>608</v>
      </c>
      <c r="F63" s="37" t="s">
        <v>675</v>
      </c>
      <c r="G63" s="40">
        <v>920000</v>
      </c>
      <c r="H63" s="40">
        <v>910031.6</v>
      </c>
      <c r="I63" s="40">
        <f t="shared" si="0"/>
        <v>98.91647826086957</v>
      </c>
    </row>
    <row r="64" spans="1:9" ht="12.75">
      <c r="A64" s="5">
        <f t="shared" si="1"/>
        <v>52</v>
      </c>
      <c r="B64" s="36" t="s">
        <v>686</v>
      </c>
      <c r="C64" s="37" t="s">
        <v>383</v>
      </c>
      <c r="D64" s="37" t="s">
        <v>785</v>
      </c>
      <c r="E64" s="37" t="s">
        <v>608</v>
      </c>
      <c r="F64" s="37" t="s">
        <v>617</v>
      </c>
      <c r="G64" s="40">
        <v>920000</v>
      </c>
      <c r="H64" s="40">
        <v>910031.6</v>
      </c>
      <c r="I64" s="40">
        <f t="shared" si="0"/>
        <v>98.91647826086957</v>
      </c>
    </row>
    <row r="65" spans="1:9" ht="38.25">
      <c r="A65" s="45">
        <f t="shared" si="1"/>
        <v>53</v>
      </c>
      <c r="B65" s="35" t="s">
        <v>707</v>
      </c>
      <c r="C65" s="46" t="s">
        <v>690</v>
      </c>
      <c r="D65" s="46" t="s">
        <v>675</v>
      </c>
      <c r="E65" s="46" t="s">
        <v>673</v>
      </c>
      <c r="F65" s="46" t="s">
        <v>675</v>
      </c>
      <c r="G65" s="38">
        <v>3740000</v>
      </c>
      <c r="H65" s="38">
        <v>1102738.8</v>
      </c>
      <c r="I65" s="38">
        <f t="shared" si="0"/>
        <v>29.48499465240642</v>
      </c>
    </row>
    <row r="66" spans="1:9" ht="12.75">
      <c r="A66" s="5">
        <f t="shared" si="1"/>
        <v>54</v>
      </c>
      <c r="B66" s="36" t="s">
        <v>497</v>
      </c>
      <c r="C66" s="37" t="s">
        <v>690</v>
      </c>
      <c r="D66" s="37" t="s">
        <v>785</v>
      </c>
      <c r="E66" s="37" t="s">
        <v>673</v>
      </c>
      <c r="F66" s="37" t="s">
        <v>675</v>
      </c>
      <c r="G66" s="40">
        <v>3740000</v>
      </c>
      <c r="H66" s="40">
        <v>1102738.8</v>
      </c>
      <c r="I66" s="40">
        <f t="shared" si="0"/>
        <v>29.48499465240642</v>
      </c>
    </row>
    <row r="67" spans="1:9" ht="12.75">
      <c r="A67" s="5">
        <f t="shared" si="1"/>
        <v>55</v>
      </c>
      <c r="B67" s="36" t="s">
        <v>703</v>
      </c>
      <c r="C67" s="37" t="s">
        <v>690</v>
      </c>
      <c r="D67" s="37" t="s">
        <v>785</v>
      </c>
      <c r="E67" s="37" t="s">
        <v>604</v>
      </c>
      <c r="F67" s="37" t="s">
        <v>675</v>
      </c>
      <c r="G67" s="40">
        <v>3030219</v>
      </c>
      <c r="H67" s="40">
        <v>392957.8</v>
      </c>
      <c r="I67" s="40">
        <f t="shared" si="0"/>
        <v>12.96796700172496</v>
      </c>
    </row>
    <row r="68" spans="1:9" ht="12.75">
      <c r="A68" s="5">
        <f t="shared" si="1"/>
        <v>56</v>
      </c>
      <c r="B68" s="36" t="s">
        <v>1</v>
      </c>
      <c r="C68" s="37" t="s">
        <v>690</v>
      </c>
      <c r="D68" s="37" t="s">
        <v>785</v>
      </c>
      <c r="E68" s="37" t="s">
        <v>633</v>
      </c>
      <c r="F68" s="37" t="s">
        <v>675</v>
      </c>
      <c r="G68" s="40">
        <v>682019</v>
      </c>
      <c r="H68" s="40">
        <v>0</v>
      </c>
      <c r="I68" s="40">
        <f t="shared" si="0"/>
        <v>0</v>
      </c>
    </row>
    <row r="69" spans="1:9" ht="12.75">
      <c r="A69" s="5">
        <f t="shared" si="1"/>
        <v>57</v>
      </c>
      <c r="B69" s="36" t="s">
        <v>686</v>
      </c>
      <c r="C69" s="37" t="s">
        <v>690</v>
      </c>
      <c r="D69" s="37" t="s">
        <v>785</v>
      </c>
      <c r="E69" s="37" t="s">
        <v>633</v>
      </c>
      <c r="F69" s="37" t="s">
        <v>617</v>
      </c>
      <c r="G69" s="40">
        <v>682019</v>
      </c>
      <c r="H69" s="40">
        <v>0</v>
      </c>
      <c r="I69" s="40">
        <f t="shared" si="0"/>
        <v>0</v>
      </c>
    </row>
    <row r="70" spans="1:9" ht="12.75">
      <c r="A70" s="5">
        <f t="shared" si="1"/>
        <v>58</v>
      </c>
      <c r="B70" s="36" t="s">
        <v>278</v>
      </c>
      <c r="C70" s="37" t="s">
        <v>690</v>
      </c>
      <c r="D70" s="37" t="s">
        <v>785</v>
      </c>
      <c r="E70" s="37" t="s">
        <v>710</v>
      </c>
      <c r="F70" s="37" t="s">
        <v>675</v>
      </c>
      <c r="G70" s="40">
        <v>2348200</v>
      </c>
      <c r="H70" s="40">
        <v>392957.8</v>
      </c>
      <c r="I70" s="40">
        <f t="shared" si="0"/>
        <v>16.734426369133804</v>
      </c>
    </row>
    <row r="71" spans="1:9" ht="12.75">
      <c r="A71" s="5">
        <f t="shared" si="1"/>
        <v>59</v>
      </c>
      <c r="B71" s="36" t="s">
        <v>686</v>
      </c>
      <c r="C71" s="37" t="s">
        <v>690</v>
      </c>
      <c r="D71" s="37" t="s">
        <v>785</v>
      </c>
      <c r="E71" s="37" t="s">
        <v>710</v>
      </c>
      <c r="F71" s="37" t="s">
        <v>617</v>
      </c>
      <c r="G71" s="40">
        <v>2348200</v>
      </c>
      <c r="H71" s="40">
        <v>392957.8</v>
      </c>
      <c r="I71" s="40">
        <f t="shared" si="0"/>
        <v>16.734426369133804</v>
      </c>
    </row>
    <row r="72" spans="1:9" ht="38.25">
      <c r="A72" s="5">
        <f t="shared" si="1"/>
        <v>60</v>
      </c>
      <c r="B72" s="36" t="s">
        <v>2</v>
      </c>
      <c r="C72" s="37" t="s">
        <v>690</v>
      </c>
      <c r="D72" s="37" t="s">
        <v>785</v>
      </c>
      <c r="E72" s="37" t="s">
        <v>769</v>
      </c>
      <c r="F72" s="37" t="s">
        <v>675</v>
      </c>
      <c r="G72" s="40">
        <v>709781</v>
      </c>
      <c r="H72" s="40">
        <v>709781</v>
      </c>
      <c r="I72" s="40">
        <f t="shared" si="0"/>
        <v>100</v>
      </c>
    </row>
    <row r="73" spans="1:9" ht="12.75">
      <c r="A73" s="5">
        <f t="shared" si="1"/>
        <v>61</v>
      </c>
      <c r="B73" s="36" t="s">
        <v>3</v>
      </c>
      <c r="C73" s="37" t="s">
        <v>690</v>
      </c>
      <c r="D73" s="37" t="s">
        <v>785</v>
      </c>
      <c r="E73" s="37" t="s">
        <v>773</v>
      </c>
      <c r="F73" s="37" t="s">
        <v>675</v>
      </c>
      <c r="G73" s="40">
        <v>709781</v>
      </c>
      <c r="H73" s="40">
        <v>709781</v>
      </c>
      <c r="I73" s="40">
        <f t="shared" si="0"/>
        <v>100</v>
      </c>
    </row>
    <row r="74" spans="1:9" ht="12.75">
      <c r="A74" s="5">
        <f t="shared" si="1"/>
        <v>62</v>
      </c>
      <c r="B74" s="36" t="s">
        <v>179</v>
      </c>
      <c r="C74" s="37" t="s">
        <v>690</v>
      </c>
      <c r="D74" s="37" t="s">
        <v>785</v>
      </c>
      <c r="E74" s="37" t="s">
        <v>773</v>
      </c>
      <c r="F74" s="37" t="s">
        <v>180</v>
      </c>
      <c r="G74" s="40">
        <v>709781</v>
      </c>
      <c r="H74" s="40">
        <v>709781</v>
      </c>
      <c r="I74" s="40">
        <f t="shared" si="0"/>
        <v>100</v>
      </c>
    </row>
    <row r="75" spans="1:9" ht="38.25">
      <c r="A75" s="45">
        <f t="shared" si="1"/>
        <v>63</v>
      </c>
      <c r="B75" s="35" t="s">
        <v>4</v>
      </c>
      <c r="C75" s="46" t="s">
        <v>385</v>
      </c>
      <c r="D75" s="46" t="s">
        <v>675</v>
      </c>
      <c r="E75" s="46" t="s">
        <v>673</v>
      </c>
      <c r="F75" s="46" t="s">
        <v>675</v>
      </c>
      <c r="G75" s="38">
        <v>3675650</v>
      </c>
      <c r="H75" s="38">
        <v>3507300</v>
      </c>
      <c r="I75" s="38">
        <f t="shared" si="0"/>
        <v>95.41985771224137</v>
      </c>
    </row>
    <row r="76" spans="1:9" ht="12.75">
      <c r="A76" s="5">
        <f t="shared" si="1"/>
        <v>64</v>
      </c>
      <c r="B76" s="36" t="s">
        <v>497</v>
      </c>
      <c r="C76" s="37" t="s">
        <v>385</v>
      </c>
      <c r="D76" s="37" t="s">
        <v>785</v>
      </c>
      <c r="E76" s="37" t="s">
        <v>673</v>
      </c>
      <c r="F76" s="37" t="s">
        <v>675</v>
      </c>
      <c r="G76" s="40">
        <v>3675650</v>
      </c>
      <c r="H76" s="40">
        <v>3507300</v>
      </c>
      <c r="I76" s="40">
        <f t="shared" si="0"/>
        <v>95.41985771224137</v>
      </c>
    </row>
    <row r="77" spans="1:9" ht="12.75">
      <c r="A77" s="5">
        <f t="shared" si="1"/>
        <v>65</v>
      </c>
      <c r="B77" s="36" t="s">
        <v>703</v>
      </c>
      <c r="C77" s="37" t="s">
        <v>385</v>
      </c>
      <c r="D77" s="37" t="s">
        <v>785</v>
      </c>
      <c r="E77" s="37" t="s">
        <v>604</v>
      </c>
      <c r="F77" s="37" t="s">
        <v>675</v>
      </c>
      <c r="G77" s="40">
        <v>3675650</v>
      </c>
      <c r="H77" s="40">
        <v>3507300</v>
      </c>
      <c r="I77" s="40">
        <f t="shared" si="0"/>
        <v>95.41985771224137</v>
      </c>
    </row>
    <row r="78" spans="1:9" ht="12.75">
      <c r="A78" s="5">
        <f t="shared" si="1"/>
        <v>66</v>
      </c>
      <c r="B78" s="36" t="s">
        <v>704</v>
      </c>
      <c r="C78" s="37" t="s">
        <v>385</v>
      </c>
      <c r="D78" s="37" t="s">
        <v>785</v>
      </c>
      <c r="E78" s="37" t="s">
        <v>608</v>
      </c>
      <c r="F78" s="37" t="s">
        <v>675</v>
      </c>
      <c r="G78" s="40">
        <v>3675650</v>
      </c>
      <c r="H78" s="40">
        <v>3507300</v>
      </c>
      <c r="I78" s="40">
        <f aca="true" t="shared" si="2" ref="I78:I141">H78/G78*100</f>
        <v>95.41985771224137</v>
      </c>
    </row>
    <row r="79" spans="1:9" ht="12.75">
      <c r="A79" s="5">
        <f aca="true" t="shared" si="3" ref="A79:A142">1+A78</f>
        <v>67</v>
      </c>
      <c r="B79" s="36" t="s">
        <v>686</v>
      </c>
      <c r="C79" s="37" t="s">
        <v>385</v>
      </c>
      <c r="D79" s="37" t="s">
        <v>785</v>
      </c>
      <c r="E79" s="37" t="s">
        <v>608</v>
      </c>
      <c r="F79" s="37" t="s">
        <v>617</v>
      </c>
      <c r="G79" s="40">
        <v>3675650</v>
      </c>
      <c r="H79" s="40">
        <v>3507300</v>
      </c>
      <c r="I79" s="40">
        <f t="shared" si="2"/>
        <v>95.41985771224137</v>
      </c>
    </row>
    <row r="80" spans="1:9" ht="38.25">
      <c r="A80" s="45">
        <f t="shared" si="3"/>
        <v>68</v>
      </c>
      <c r="B80" s="35" t="s">
        <v>5</v>
      </c>
      <c r="C80" s="46" t="s">
        <v>387</v>
      </c>
      <c r="D80" s="46" t="s">
        <v>675</v>
      </c>
      <c r="E80" s="46" t="s">
        <v>673</v>
      </c>
      <c r="F80" s="46" t="s">
        <v>675</v>
      </c>
      <c r="G80" s="38">
        <v>75000</v>
      </c>
      <c r="H80" s="38">
        <v>75000</v>
      </c>
      <c r="I80" s="38">
        <f t="shared" si="2"/>
        <v>100</v>
      </c>
    </row>
    <row r="81" spans="1:9" ht="12.75">
      <c r="A81" s="5">
        <f t="shared" si="3"/>
        <v>69</v>
      </c>
      <c r="B81" s="36" t="s">
        <v>497</v>
      </c>
      <c r="C81" s="37" t="s">
        <v>387</v>
      </c>
      <c r="D81" s="37" t="s">
        <v>785</v>
      </c>
      <c r="E81" s="37" t="s">
        <v>673</v>
      </c>
      <c r="F81" s="37" t="s">
        <v>675</v>
      </c>
      <c r="G81" s="40">
        <v>75000</v>
      </c>
      <c r="H81" s="40">
        <v>75000</v>
      </c>
      <c r="I81" s="40">
        <f t="shared" si="2"/>
        <v>100</v>
      </c>
    </row>
    <row r="82" spans="1:9" ht="12.75">
      <c r="A82" s="5">
        <f t="shared" si="3"/>
        <v>70</v>
      </c>
      <c r="B82" s="36" t="s">
        <v>703</v>
      </c>
      <c r="C82" s="37" t="s">
        <v>387</v>
      </c>
      <c r="D82" s="37" t="s">
        <v>785</v>
      </c>
      <c r="E82" s="37" t="s">
        <v>604</v>
      </c>
      <c r="F82" s="37" t="s">
        <v>675</v>
      </c>
      <c r="G82" s="40">
        <v>75000</v>
      </c>
      <c r="H82" s="40">
        <v>75000</v>
      </c>
      <c r="I82" s="40">
        <f t="shared" si="2"/>
        <v>100</v>
      </c>
    </row>
    <row r="83" spans="1:9" ht="12.75">
      <c r="A83" s="5">
        <f t="shared" si="3"/>
        <v>71</v>
      </c>
      <c r="B83" s="36" t="s">
        <v>704</v>
      </c>
      <c r="C83" s="37" t="s">
        <v>387</v>
      </c>
      <c r="D83" s="37" t="s">
        <v>785</v>
      </c>
      <c r="E83" s="37" t="s">
        <v>608</v>
      </c>
      <c r="F83" s="37" t="s">
        <v>675</v>
      </c>
      <c r="G83" s="40">
        <v>75000</v>
      </c>
      <c r="H83" s="40">
        <v>75000</v>
      </c>
      <c r="I83" s="40">
        <f t="shared" si="2"/>
        <v>100</v>
      </c>
    </row>
    <row r="84" spans="1:9" ht="12.75">
      <c r="A84" s="5">
        <f t="shared" si="3"/>
        <v>72</v>
      </c>
      <c r="B84" s="36" t="s">
        <v>686</v>
      </c>
      <c r="C84" s="37" t="s">
        <v>387</v>
      </c>
      <c r="D84" s="37" t="s">
        <v>785</v>
      </c>
      <c r="E84" s="37" t="s">
        <v>608</v>
      </c>
      <c r="F84" s="37" t="s">
        <v>617</v>
      </c>
      <c r="G84" s="40">
        <v>75000</v>
      </c>
      <c r="H84" s="40">
        <v>75000</v>
      </c>
      <c r="I84" s="40">
        <f t="shared" si="2"/>
        <v>100</v>
      </c>
    </row>
    <row r="85" spans="1:9" ht="38.25">
      <c r="A85" s="45">
        <f t="shared" si="3"/>
        <v>73</v>
      </c>
      <c r="B85" s="35" t="s">
        <v>6</v>
      </c>
      <c r="C85" s="46" t="s">
        <v>807</v>
      </c>
      <c r="D85" s="46" t="s">
        <v>675</v>
      </c>
      <c r="E85" s="46" t="s">
        <v>673</v>
      </c>
      <c r="F85" s="46" t="s">
        <v>675</v>
      </c>
      <c r="G85" s="38">
        <v>350000</v>
      </c>
      <c r="H85" s="38">
        <v>232200</v>
      </c>
      <c r="I85" s="38">
        <f t="shared" si="2"/>
        <v>66.34285714285714</v>
      </c>
    </row>
    <row r="86" spans="1:9" ht="12.75">
      <c r="A86" s="5">
        <f t="shared" si="3"/>
        <v>74</v>
      </c>
      <c r="B86" s="36" t="s">
        <v>497</v>
      </c>
      <c r="C86" s="37" t="s">
        <v>807</v>
      </c>
      <c r="D86" s="37" t="s">
        <v>785</v>
      </c>
      <c r="E86" s="37" t="s">
        <v>673</v>
      </c>
      <c r="F86" s="37" t="s">
        <v>675</v>
      </c>
      <c r="G86" s="40">
        <v>350000</v>
      </c>
      <c r="H86" s="40">
        <v>232200</v>
      </c>
      <c r="I86" s="40">
        <f t="shared" si="2"/>
        <v>66.34285714285714</v>
      </c>
    </row>
    <row r="87" spans="1:9" ht="25.5">
      <c r="A87" s="5">
        <f t="shared" si="3"/>
        <v>75</v>
      </c>
      <c r="B87" s="36" t="s">
        <v>700</v>
      </c>
      <c r="C87" s="37" t="s">
        <v>807</v>
      </c>
      <c r="D87" s="37" t="s">
        <v>785</v>
      </c>
      <c r="E87" s="37" t="s">
        <v>599</v>
      </c>
      <c r="F87" s="37" t="s">
        <v>675</v>
      </c>
      <c r="G87" s="40">
        <v>350000</v>
      </c>
      <c r="H87" s="40">
        <v>232200</v>
      </c>
      <c r="I87" s="40">
        <f t="shared" si="2"/>
        <v>66.34285714285714</v>
      </c>
    </row>
    <row r="88" spans="1:9" ht="25.5">
      <c r="A88" s="5">
        <f t="shared" si="3"/>
        <v>76</v>
      </c>
      <c r="B88" s="36" t="s">
        <v>7</v>
      </c>
      <c r="C88" s="37" t="s">
        <v>807</v>
      </c>
      <c r="D88" s="37" t="s">
        <v>785</v>
      </c>
      <c r="E88" s="37" t="s">
        <v>292</v>
      </c>
      <c r="F88" s="37" t="s">
        <v>675</v>
      </c>
      <c r="G88" s="40">
        <v>350000</v>
      </c>
      <c r="H88" s="40">
        <v>232200</v>
      </c>
      <c r="I88" s="40">
        <f t="shared" si="2"/>
        <v>66.34285714285714</v>
      </c>
    </row>
    <row r="89" spans="1:9" ht="12.75">
      <c r="A89" s="5">
        <f t="shared" si="3"/>
        <v>77</v>
      </c>
      <c r="B89" s="36" t="s">
        <v>686</v>
      </c>
      <c r="C89" s="37" t="s">
        <v>807</v>
      </c>
      <c r="D89" s="37" t="s">
        <v>785</v>
      </c>
      <c r="E89" s="37" t="s">
        <v>292</v>
      </c>
      <c r="F89" s="37" t="s">
        <v>617</v>
      </c>
      <c r="G89" s="40">
        <v>350000</v>
      </c>
      <c r="H89" s="40">
        <v>232200</v>
      </c>
      <c r="I89" s="40">
        <f t="shared" si="2"/>
        <v>66.34285714285714</v>
      </c>
    </row>
    <row r="90" spans="1:9" ht="38.25">
      <c r="A90" s="45">
        <f t="shared" si="3"/>
        <v>78</v>
      </c>
      <c r="B90" s="35" t="s">
        <v>8</v>
      </c>
      <c r="C90" s="46" t="s">
        <v>434</v>
      </c>
      <c r="D90" s="46" t="s">
        <v>675</v>
      </c>
      <c r="E90" s="46" t="s">
        <v>673</v>
      </c>
      <c r="F90" s="46" t="s">
        <v>675</v>
      </c>
      <c r="G90" s="38">
        <v>1455000</v>
      </c>
      <c r="H90" s="38">
        <v>1455000</v>
      </c>
      <c r="I90" s="38">
        <f t="shared" si="2"/>
        <v>100</v>
      </c>
    </row>
    <row r="91" spans="1:9" ht="12.75">
      <c r="A91" s="5">
        <f t="shared" si="3"/>
        <v>79</v>
      </c>
      <c r="B91" s="36" t="s">
        <v>497</v>
      </c>
      <c r="C91" s="37" t="s">
        <v>434</v>
      </c>
      <c r="D91" s="37" t="s">
        <v>785</v>
      </c>
      <c r="E91" s="37" t="s">
        <v>673</v>
      </c>
      <c r="F91" s="37" t="s">
        <v>675</v>
      </c>
      <c r="G91" s="40">
        <v>1455000</v>
      </c>
      <c r="H91" s="40">
        <v>1455000</v>
      </c>
      <c r="I91" s="40">
        <f t="shared" si="2"/>
        <v>100</v>
      </c>
    </row>
    <row r="92" spans="1:9" ht="12.75">
      <c r="A92" s="5">
        <f t="shared" si="3"/>
        <v>80</v>
      </c>
      <c r="B92" s="36" t="s">
        <v>501</v>
      </c>
      <c r="C92" s="37" t="s">
        <v>434</v>
      </c>
      <c r="D92" s="37" t="s">
        <v>785</v>
      </c>
      <c r="E92" s="37" t="s">
        <v>314</v>
      </c>
      <c r="F92" s="37" t="s">
        <v>675</v>
      </c>
      <c r="G92" s="40">
        <v>1455000</v>
      </c>
      <c r="H92" s="40">
        <v>1455000</v>
      </c>
      <c r="I92" s="40">
        <f t="shared" si="2"/>
        <v>100</v>
      </c>
    </row>
    <row r="93" spans="1:9" ht="12.75">
      <c r="A93" s="5">
        <f t="shared" si="3"/>
        <v>81</v>
      </c>
      <c r="B93" s="36" t="s">
        <v>502</v>
      </c>
      <c r="C93" s="37" t="s">
        <v>434</v>
      </c>
      <c r="D93" s="37" t="s">
        <v>785</v>
      </c>
      <c r="E93" s="37" t="s">
        <v>318</v>
      </c>
      <c r="F93" s="37" t="s">
        <v>675</v>
      </c>
      <c r="G93" s="40">
        <v>1455000</v>
      </c>
      <c r="H93" s="40">
        <v>1455000</v>
      </c>
      <c r="I93" s="40">
        <f t="shared" si="2"/>
        <v>100</v>
      </c>
    </row>
    <row r="94" spans="1:9" ht="12.75">
      <c r="A94" s="5">
        <f t="shared" si="3"/>
        <v>82</v>
      </c>
      <c r="B94" s="36" t="s">
        <v>686</v>
      </c>
      <c r="C94" s="37" t="s">
        <v>434</v>
      </c>
      <c r="D94" s="37" t="s">
        <v>785</v>
      </c>
      <c r="E94" s="37" t="s">
        <v>318</v>
      </c>
      <c r="F94" s="37" t="s">
        <v>617</v>
      </c>
      <c r="G94" s="40">
        <v>1455000</v>
      </c>
      <c r="H94" s="40">
        <v>1455000</v>
      </c>
      <c r="I94" s="40">
        <f t="shared" si="2"/>
        <v>100</v>
      </c>
    </row>
    <row r="95" spans="1:9" ht="25.5">
      <c r="A95" s="45">
        <f t="shared" si="3"/>
        <v>83</v>
      </c>
      <c r="B95" s="35" t="s">
        <v>279</v>
      </c>
      <c r="C95" s="46" t="s">
        <v>275</v>
      </c>
      <c r="D95" s="46" t="s">
        <v>675</v>
      </c>
      <c r="E95" s="46" t="s">
        <v>673</v>
      </c>
      <c r="F95" s="46" t="s">
        <v>675</v>
      </c>
      <c r="G95" s="38">
        <v>12123883</v>
      </c>
      <c r="H95" s="38">
        <v>12095703</v>
      </c>
      <c r="I95" s="38">
        <f t="shared" si="2"/>
        <v>99.76756621620318</v>
      </c>
    </row>
    <row r="96" spans="1:9" ht="25.5">
      <c r="A96" s="5">
        <f t="shared" si="3"/>
        <v>84</v>
      </c>
      <c r="B96" s="36" t="s">
        <v>508</v>
      </c>
      <c r="C96" s="37" t="s">
        <v>275</v>
      </c>
      <c r="D96" s="37" t="s">
        <v>255</v>
      </c>
      <c r="E96" s="37" t="s">
        <v>673</v>
      </c>
      <c r="F96" s="37" t="s">
        <v>675</v>
      </c>
      <c r="G96" s="40">
        <v>12123883</v>
      </c>
      <c r="H96" s="40">
        <v>12095703</v>
      </c>
      <c r="I96" s="40">
        <f t="shared" si="2"/>
        <v>99.76756621620318</v>
      </c>
    </row>
    <row r="97" spans="1:9" ht="12.75">
      <c r="A97" s="5">
        <f t="shared" si="3"/>
        <v>85</v>
      </c>
      <c r="B97" s="36" t="s">
        <v>505</v>
      </c>
      <c r="C97" s="37" t="s">
        <v>275</v>
      </c>
      <c r="D97" s="37" t="s">
        <v>255</v>
      </c>
      <c r="E97" s="37" t="s">
        <v>615</v>
      </c>
      <c r="F97" s="37" t="s">
        <v>675</v>
      </c>
      <c r="G97" s="40">
        <v>5771675</v>
      </c>
      <c r="H97" s="40">
        <v>5771675</v>
      </c>
      <c r="I97" s="40">
        <f t="shared" si="2"/>
        <v>100</v>
      </c>
    </row>
    <row r="98" spans="1:9" ht="12.75">
      <c r="A98" s="5">
        <f t="shared" si="3"/>
        <v>86</v>
      </c>
      <c r="B98" s="36" t="s">
        <v>507</v>
      </c>
      <c r="C98" s="37" t="s">
        <v>275</v>
      </c>
      <c r="D98" s="37" t="s">
        <v>255</v>
      </c>
      <c r="E98" s="37" t="s">
        <v>308</v>
      </c>
      <c r="F98" s="37" t="s">
        <v>675</v>
      </c>
      <c r="G98" s="40">
        <v>5771675</v>
      </c>
      <c r="H98" s="40">
        <v>5771675</v>
      </c>
      <c r="I98" s="40">
        <f t="shared" si="2"/>
        <v>100</v>
      </c>
    </row>
    <row r="99" spans="1:9" ht="12.75">
      <c r="A99" s="5">
        <f t="shared" si="3"/>
        <v>87</v>
      </c>
      <c r="B99" s="36" t="s">
        <v>686</v>
      </c>
      <c r="C99" s="37" t="s">
        <v>275</v>
      </c>
      <c r="D99" s="37" t="s">
        <v>255</v>
      </c>
      <c r="E99" s="37" t="s">
        <v>308</v>
      </c>
      <c r="F99" s="37" t="s">
        <v>617</v>
      </c>
      <c r="G99" s="40">
        <v>5771675</v>
      </c>
      <c r="H99" s="40">
        <v>5771675</v>
      </c>
      <c r="I99" s="40">
        <f t="shared" si="2"/>
        <v>100</v>
      </c>
    </row>
    <row r="100" spans="1:9" ht="12.75">
      <c r="A100" s="5">
        <f t="shared" si="3"/>
        <v>88</v>
      </c>
      <c r="B100" s="36" t="s">
        <v>705</v>
      </c>
      <c r="C100" s="37" t="s">
        <v>275</v>
      </c>
      <c r="D100" s="37" t="s">
        <v>255</v>
      </c>
      <c r="E100" s="37" t="s">
        <v>620</v>
      </c>
      <c r="F100" s="37" t="s">
        <v>675</v>
      </c>
      <c r="G100" s="40">
        <v>1818102.25</v>
      </c>
      <c r="H100" s="40">
        <v>1818102.25</v>
      </c>
      <c r="I100" s="40">
        <f t="shared" si="2"/>
        <v>100</v>
      </c>
    </row>
    <row r="101" spans="1:9" ht="12.75">
      <c r="A101" s="5">
        <f t="shared" si="3"/>
        <v>89</v>
      </c>
      <c r="B101" s="36" t="s">
        <v>706</v>
      </c>
      <c r="C101" s="37" t="s">
        <v>275</v>
      </c>
      <c r="D101" s="37" t="s">
        <v>255</v>
      </c>
      <c r="E101" s="37" t="s">
        <v>622</v>
      </c>
      <c r="F101" s="37" t="s">
        <v>675</v>
      </c>
      <c r="G101" s="40">
        <v>1818102.25</v>
      </c>
      <c r="H101" s="40">
        <v>1818102.25</v>
      </c>
      <c r="I101" s="40">
        <f t="shared" si="2"/>
        <v>100</v>
      </c>
    </row>
    <row r="102" spans="1:9" ht="12.75">
      <c r="A102" s="5">
        <f t="shared" si="3"/>
        <v>90</v>
      </c>
      <c r="B102" s="36" t="s">
        <v>686</v>
      </c>
      <c r="C102" s="37" t="s">
        <v>275</v>
      </c>
      <c r="D102" s="37" t="s">
        <v>255</v>
      </c>
      <c r="E102" s="37" t="s">
        <v>622</v>
      </c>
      <c r="F102" s="37" t="s">
        <v>617</v>
      </c>
      <c r="G102" s="40">
        <v>1818102.25</v>
      </c>
      <c r="H102" s="40">
        <v>1818102.25</v>
      </c>
      <c r="I102" s="40">
        <f t="shared" si="2"/>
        <v>100</v>
      </c>
    </row>
    <row r="103" spans="1:9" ht="38.25">
      <c r="A103" s="5">
        <f t="shared" si="3"/>
        <v>91</v>
      </c>
      <c r="B103" s="36" t="s">
        <v>2</v>
      </c>
      <c r="C103" s="37" t="s">
        <v>275</v>
      </c>
      <c r="D103" s="37" t="s">
        <v>255</v>
      </c>
      <c r="E103" s="37" t="s">
        <v>769</v>
      </c>
      <c r="F103" s="37" t="s">
        <v>675</v>
      </c>
      <c r="G103" s="40">
        <v>4534105.75</v>
      </c>
      <c r="H103" s="40">
        <v>4505925.75</v>
      </c>
      <c r="I103" s="40">
        <f t="shared" si="2"/>
        <v>99.37848824986052</v>
      </c>
    </row>
    <row r="104" spans="1:9" ht="12.75">
      <c r="A104" s="5">
        <f t="shared" si="3"/>
        <v>92</v>
      </c>
      <c r="B104" s="36" t="s">
        <v>3</v>
      </c>
      <c r="C104" s="37" t="s">
        <v>275</v>
      </c>
      <c r="D104" s="37" t="s">
        <v>255</v>
      </c>
      <c r="E104" s="37" t="s">
        <v>773</v>
      </c>
      <c r="F104" s="37" t="s">
        <v>675</v>
      </c>
      <c r="G104" s="40">
        <v>4534105.75</v>
      </c>
      <c r="H104" s="40">
        <v>4505925.75</v>
      </c>
      <c r="I104" s="40">
        <f t="shared" si="2"/>
        <v>99.37848824986052</v>
      </c>
    </row>
    <row r="105" spans="1:9" ht="12.75">
      <c r="A105" s="5">
        <f t="shared" si="3"/>
        <v>93</v>
      </c>
      <c r="B105" s="36" t="s">
        <v>179</v>
      </c>
      <c r="C105" s="37" t="s">
        <v>275</v>
      </c>
      <c r="D105" s="37" t="s">
        <v>255</v>
      </c>
      <c r="E105" s="37" t="s">
        <v>773</v>
      </c>
      <c r="F105" s="37" t="s">
        <v>180</v>
      </c>
      <c r="G105" s="40">
        <v>4534105.75</v>
      </c>
      <c r="H105" s="40">
        <v>4505925.75</v>
      </c>
      <c r="I105" s="40">
        <f t="shared" si="2"/>
        <v>99.37848824986052</v>
      </c>
    </row>
    <row r="106" spans="1:9" ht="25.5">
      <c r="A106" s="45">
        <f t="shared" si="3"/>
        <v>94</v>
      </c>
      <c r="B106" s="35" t="s">
        <v>9</v>
      </c>
      <c r="C106" s="46" t="s">
        <v>522</v>
      </c>
      <c r="D106" s="46" t="s">
        <v>675</v>
      </c>
      <c r="E106" s="46" t="s">
        <v>673</v>
      </c>
      <c r="F106" s="46" t="s">
        <v>675</v>
      </c>
      <c r="G106" s="38">
        <v>680991.35</v>
      </c>
      <c r="H106" s="38">
        <v>680991.35</v>
      </c>
      <c r="I106" s="38">
        <f t="shared" si="2"/>
        <v>100</v>
      </c>
    </row>
    <row r="107" spans="1:9" ht="25.5">
      <c r="A107" s="5">
        <f t="shared" si="3"/>
        <v>95</v>
      </c>
      <c r="B107" s="36" t="s">
        <v>508</v>
      </c>
      <c r="C107" s="37" t="s">
        <v>522</v>
      </c>
      <c r="D107" s="37" t="s">
        <v>255</v>
      </c>
      <c r="E107" s="37" t="s">
        <v>673</v>
      </c>
      <c r="F107" s="37" t="s">
        <v>675</v>
      </c>
      <c r="G107" s="40">
        <v>680991.35</v>
      </c>
      <c r="H107" s="40">
        <v>680991.35</v>
      </c>
      <c r="I107" s="40">
        <f t="shared" si="2"/>
        <v>100</v>
      </c>
    </row>
    <row r="108" spans="1:9" ht="12.75">
      <c r="A108" s="5">
        <f t="shared" si="3"/>
        <v>96</v>
      </c>
      <c r="B108" s="36" t="s">
        <v>505</v>
      </c>
      <c r="C108" s="37" t="s">
        <v>522</v>
      </c>
      <c r="D108" s="37" t="s">
        <v>255</v>
      </c>
      <c r="E108" s="37" t="s">
        <v>615</v>
      </c>
      <c r="F108" s="37" t="s">
        <v>675</v>
      </c>
      <c r="G108" s="40">
        <v>680991.35</v>
      </c>
      <c r="H108" s="40">
        <v>680991.35</v>
      </c>
      <c r="I108" s="40">
        <f t="shared" si="2"/>
        <v>100</v>
      </c>
    </row>
    <row r="109" spans="1:9" ht="12.75">
      <c r="A109" s="5">
        <f t="shared" si="3"/>
        <v>97</v>
      </c>
      <c r="B109" s="36" t="s">
        <v>10</v>
      </c>
      <c r="C109" s="37" t="s">
        <v>522</v>
      </c>
      <c r="D109" s="37" t="s">
        <v>255</v>
      </c>
      <c r="E109" s="37" t="s">
        <v>619</v>
      </c>
      <c r="F109" s="37" t="s">
        <v>675</v>
      </c>
      <c r="G109" s="40">
        <v>680991.35</v>
      </c>
      <c r="H109" s="40">
        <v>680991.35</v>
      </c>
      <c r="I109" s="40">
        <f t="shared" si="2"/>
        <v>100</v>
      </c>
    </row>
    <row r="110" spans="1:9" ht="12.75">
      <c r="A110" s="5">
        <f t="shared" si="3"/>
        <v>98</v>
      </c>
      <c r="B110" s="36" t="s">
        <v>686</v>
      </c>
      <c r="C110" s="37" t="s">
        <v>522</v>
      </c>
      <c r="D110" s="37" t="s">
        <v>255</v>
      </c>
      <c r="E110" s="37" t="s">
        <v>619</v>
      </c>
      <c r="F110" s="37" t="s">
        <v>617</v>
      </c>
      <c r="G110" s="40">
        <v>680991.35</v>
      </c>
      <c r="H110" s="40">
        <v>680991.35</v>
      </c>
      <c r="I110" s="40">
        <f t="shared" si="2"/>
        <v>100</v>
      </c>
    </row>
    <row r="111" spans="1:9" ht="25.5">
      <c r="A111" s="45">
        <f t="shared" si="3"/>
        <v>99</v>
      </c>
      <c r="B111" s="35" t="s">
        <v>11</v>
      </c>
      <c r="C111" s="46" t="s">
        <v>804</v>
      </c>
      <c r="D111" s="46" t="s">
        <v>675</v>
      </c>
      <c r="E111" s="46" t="s">
        <v>673</v>
      </c>
      <c r="F111" s="46" t="s">
        <v>675</v>
      </c>
      <c r="G111" s="38">
        <v>2370062</v>
      </c>
      <c r="H111" s="38">
        <v>2331410.78</v>
      </c>
      <c r="I111" s="38">
        <f t="shared" si="2"/>
        <v>98.36918949799625</v>
      </c>
    </row>
    <row r="112" spans="1:9" ht="12.75">
      <c r="A112" s="5">
        <f t="shared" si="3"/>
        <v>100</v>
      </c>
      <c r="B112" s="36" t="s">
        <v>497</v>
      </c>
      <c r="C112" s="37" t="s">
        <v>804</v>
      </c>
      <c r="D112" s="37" t="s">
        <v>785</v>
      </c>
      <c r="E112" s="37" t="s">
        <v>673</v>
      </c>
      <c r="F112" s="37" t="s">
        <v>675</v>
      </c>
      <c r="G112" s="40">
        <v>2370062</v>
      </c>
      <c r="H112" s="40">
        <v>2331410.78</v>
      </c>
      <c r="I112" s="40">
        <f t="shared" si="2"/>
        <v>98.36918949799625</v>
      </c>
    </row>
    <row r="113" spans="1:9" ht="12.75">
      <c r="A113" s="5">
        <f t="shared" si="3"/>
        <v>101</v>
      </c>
      <c r="B113" s="36" t="s">
        <v>12</v>
      </c>
      <c r="C113" s="37" t="s">
        <v>804</v>
      </c>
      <c r="D113" s="37" t="s">
        <v>785</v>
      </c>
      <c r="E113" s="37" t="s">
        <v>631</v>
      </c>
      <c r="F113" s="37" t="s">
        <v>675</v>
      </c>
      <c r="G113" s="40">
        <v>2370062</v>
      </c>
      <c r="H113" s="40">
        <v>2331410.78</v>
      </c>
      <c r="I113" s="40">
        <f t="shared" si="2"/>
        <v>98.36918949799625</v>
      </c>
    </row>
    <row r="114" spans="1:9" ht="12.75">
      <c r="A114" s="5">
        <f t="shared" si="3"/>
        <v>102</v>
      </c>
      <c r="B114" s="36" t="s">
        <v>13</v>
      </c>
      <c r="C114" s="37" t="s">
        <v>804</v>
      </c>
      <c r="D114" s="37" t="s">
        <v>785</v>
      </c>
      <c r="E114" s="37" t="s">
        <v>670</v>
      </c>
      <c r="F114" s="37" t="s">
        <v>675</v>
      </c>
      <c r="G114" s="40">
        <v>2370062</v>
      </c>
      <c r="H114" s="40">
        <v>2331410.78</v>
      </c>
      <c r="I114" s="40">
        <f t="shared" si="2"/>
        <v>98.36918949799625</v>
      </c>
    </row>
    <row r="115" spans="1:9" ht="12.75">
      <c r="A115" s="5">
        <f t="shared" si="3"/>
        <v>103</v>
      </c>
      <c r="B115" s="36" t="s">
        <v>686</v>
      </c>
      <c r="C115" s="37" t="s">
        <v>804</v>
      </c>
      <c r="D115" s="37" t="s">
        <v>785</v>
      </c>
      <c r="E115" s="37" t="s">
        <v>670</v>
      </c>
      <c r="F115" s="37" t="s">
        <v>617</v>
      </c>
      <c r="G115" s="40">
        <v>2370062</v>
      </c>
      <c r="H115" s="40">
        <v>2331410.78</v>
      </c>
      <c r="I115" s="40">
        <f t="shared" si="2"/>
        <v>98.36918949799625</v>
      </c>
    </row>
    <row r="116" spans="1:9" ht="51">
      <c r="A116" s="45">
        <f t="shared" si="3"/>
        <v>104</v>
      </c>
      <c r="B116" s="35" t="s">
        <v>14</v>
      </c>
      <c r="C116" s="46" t="s">
        <v>409</v>
      </c>
      <c r="D116" s="46" t="s">
        <v>675</v>
      </c>
      <c r="E116" s="46" t="s">
        <v>673</v>
      </c>
      <c r="F116" s="46" t="s">
        <v>675</v>
      </c>
      <c r="G116" s="38">
        <v>1500000</v>
      </c>
      <c r="H116" s="38">
        <v>790114.22</v>
      </c>
      <c r="I116" s="38">
        <f t="shared" si="2"/>
        <v>52.674281333333326</v>
      </c>
    </row>
    <row r="117" spans="1:9" ht="12.75">
      <c r="A117" s="5">
        <f t="shared" si="3"/>
        <v>105</v>
      </c>
      <c r="B117" s="36" t="s">
        <v>497</v>
      </c>
      <c r="C117" s="37" t="s">
        <v>409</v>
      </c>
      <c r="D117" s="37" t="s">
        <v>785</v>
      </c>
      <c r="E117" s="37" t="s">
        <v>673</v>
      </c>
      <c r="F117" s="37" t="s">
        <v>675</v>
      </c>
      <c r="G117" s="40">
        <v>1500000</v>
      </c>
      <c r="H117" s="40">
        <v>790114.22</v>
      </c>
      <c r="I117" s="40">
        <f t="shared" si="2"/>
        <v>52.674281333333326</v>
      </c>
    </row>
    <row r="118" spans="1:9" ht="12.75">
      <c r="A118" s="5">
        <f t="shared" si="3"/>
        <v>106</v>
      </c>
      <c r="B118" s="36" t="s">
        <v>15</v>
      </c>
      <c r="C118" s="37" t="s">
        <v>409</v>
      </c>
      <c r="D118" s="37" t="s">
        <v>785</v>
      </c>
      <c r="E118" s="37" t="s">
        <v>302</v>
      </c>
      <c r="F118" s="37" t="s">
        <v>675</v>
      </c>
      <c r="G118" s="40">
        <v>1500000</v>
      </c>
      <c r="H118" s="40">
        <v>790114.22</v>
      </c>
      <c r="I118" s="40">
        <f t="shared" si="2"/>
        <v>52.674281333333326</v>
      </c>
    </row>
    <row r="119" spans="1:9" ht="12.75">
      <c r="A119" s="5">
        <f t="shared" si="3"/>
        <v>107</v>
      </c>
      <c r="B119" s="36" t="s">
        <v>16</v>
      </c>
      <c r="C119" s="37" t="s">
        <v>409</v>
      </c>
      <c r="D119" s="37" t="s">
        <v>785</v>
      </c>
      <c r="E119" s="37" t="s">
        <v>304</v>
      </c>
      <c r="F119" s="37" t="s">
        <v>675</v>
      </c>
      <c r="G119" s="40">
        <v>1500000</v>
      </c>
      <c r="H119" s="40">
        <v>790114.22</v>
      </c>
      <c r="I119" s="40">
        <f t="shared" si="2"/>
        <v>52.674281333333326</v>
      </c>
    </row>
    <row r="120" spans="1:9" ht="12.75">
      <c r="A120" s="5">
        <f t="shared" si="3"/>
        <v>108</v>
      </c>
      <c r="B120" s="36" t="s">
        <v>686</v>
      </c>
      <c r="C120" s="37" t="s">
        <v>409</v>
      </c>
      <c r="D120" s="37" t="s">
        <v>785</v>
      </c>
      <c r="E120" s="37" t="s">
        <v>304</v>
      </c>
      <c r="F120" s="37" t="s">
        <v>617</v>
      </c>
      <c r="G120" s="40">
        <v>1500000</v>
      </c>
      <c r="H120" s="40">
        <v>790114.22</v>
      </c>
      <c r="I120" s="40">
        <f t="shared" si="2"/>
        <v>52.674281333333326</v>
      </c>
    </row>
    <row r="121" spans="1:9" ht="38.25">
      <c r="A121" s="45">
        <f t="shared" si="3"/>
        <v>109</v>
      </c>
      <c r="B121" s="35" t="s">
        <v>17</v>
      </c>
      <c r="C121" s="46" t="s">
        <v>436</v>
      </c>
      <c r="D121" s="46" t="s">
        <v>675</v>
      </c>
      <c r="E121" s="46" t="s">
        <v>673</v>
      </c>
      <c r="F121" s="46" t="s">
        <v>675</v>
      </c>
      <c r="G121" s="38">
        <v>5444214.28</v>
      </c>
      <c r="H121" s="38">
        <v>5355481.42</v>
      </c>
      <c r="I121" s="38">
        <f t="shared" si="2"/>
        <v>98.37014387317613</v>
      </c>
    </row>
    <row r="122" spans="1:9" ht="12.75">
      <c r="A122" s="5">
        <f t="shared" si="3"/>
        <v>110</v>
      </c>
      <c r="B122" s="36" t="s">
        <v>497</v>
      </c>
      <c r="C122" s="37" t="s">
        <v>436</v>
      </c>
      <c r="D122" s="37" t="s">
        <v>785</v>
      </c>
      <c r="E122" s="37" t="s">
        <v>673</v>
      </c>
      <c r="F122" s="37" t="s">
        <v>675</v>
      </c>
      <c r="G122" s="40">
        <v>633000</v>
      </c>
      <c r="H122" s="40">
        <v>589331.92</v>
      </c>
      <c r="I122" s="40">
        <f t="shared" si="2"/>
        <v>93.10140916271723</v>
      </c>
    </row>
    <row r="123" spans="1:9" ht="12.75">
      <c r="A123" s="5">
        <f t="shared" si="3"/>
        <v>111</v>
      </c>
      <c r="B123" s="36" t="s">
        <v>501</v>
      </c>
      <c r="C123" s="37" t="s">
        <v>436</v>
      </c>
      <c r="D123" s="37" t="s">
        <v>785</v>
      </c>
      <c r="E123" s="37" t="s">
        <v>314</v>
      </c>
      <c r="F123" s="37" t="s">
        <v>675</v>
      </c>
      <c r="G123" s="40">
        <v>633000</v>
      </c>
      <c r="H123" s="40">
        <v>589331.92</v>
      </c>
      <c r="I123" s="40">
        <f t="shared" si="2"/>
        <v>93.10140916271723</v>
      </c>
    </row>
    <row r="124" spans="1:9" ht="12.75">
      <c r="A124" s="5">
        <f t="shared" si="3"/>
        <v>112</v>
      </c>
      <c r="B124" s="36" t="s">
        <v>502</v>
      </c>
      <c r="C124" s="37" t="s">
        <v>436</v>
      </c>
      <c r="D124" s="37" t="s">
        <v>785</v>
      </c>
      <c r="E124" s="37" t="s">
        <v>318</v>
      </c>
      <c r="F124" s="37" t="s">
        <v>675</v>
      </c>
      <c r="G124" s="40">
        <v>633000</v>
      </c>
      <c r="H124" s="40">
        <v>589331.92</v>
      </c>
      <c r="I124" s="40">
        <f t="shared" si="2"/>
        <v>93.10140916271723</v>
      </c>
    </row>
    <row r="125" spans="1:9" ht="12.75">
      <c r="A125" s="5">
        <f t="shared" si="3"/>
        <v>113</v>
      </c>
      <c r="B125" s="36" t="s">
        <v>686</v>
      </c>
      <c r="C125" s="37" t="s">
        <v>436</v>
      </c>
      <c r="D125" s="37" t="s">
        <v>785</v>
      </c>
      <c r="E125" s="37" t="s">
        <v>318</v>
      </c>
      <c r="F125" s="37" t="s">
        <v>617</v>
      </c>
      <c r="G125" s="40">
        <v>633000</v>
      </c>
      <c r="H125" s="40">
        <v>589331.92</v>
      </c>
      <c r="I125" s="40">
        <f t="shared" si="2"/>
        <v>93.10140916271723</v>
      </c>
    </row>
    <row r="126" spans="1:9" ht="25.5">
      <c r="A126" s="5">
        <f t="shared" si="3"/>
        <v>114</v>
      </c>
      <c r="B126" s="36" t="s">
        <v>504</v>
      </c>
      <c r="C126" s="37" t="s">
        <v>436</v>
      </c>
      <c r="D126" s="37" t="s">
        <v>206</v>
      </c>
      <c r="E126" s="37" t="s">
        <v>673</v>
      </c>
      <c r="F126" s="37" t="s">
        <v>675</v>
      </c>
      <c r="G126" s="40">
        <v>4811214.28</v>
      </c>
      <c r="H126" s="40">
        <v>4766149.5</v>
      </c>
      <c r="I126" s="40">
        <f t="shared" si="2"/>
        <v>99.06333874615953</v>
      </c>
    </row>
    <row r="127" spans="1:9" ht="12.75">
      <c r="A127" s="5">
        <f t="shared" si="3"/>
        <v>115</v>
      </c>
      <c r="B127" s="36" t="s">
        <v>505</v>
      </c>
      <c r="C127" s="37" t="s">
        <v>436</v>
      </c>
      <c r="D127" s="37" t="s">
        <v>206</v>
      </c>
      <c r="E127" s="37" t="s">
        <v>615</v>
      </c>
      <c r="F127" s="37" t="s">
        <v>675</v>
      </c>
      <c r="G127" s="40">
        <v>4811214.28</v>
      </c>
      <c r="H127" s="40">
        <v>4766149.5</v>
      </c>
      <c r="I127" s="40">
        <f t="shared" si="2"/>
        <v>99.06333874615953</v>
      </c>
    </row>
    <row r="128" spans="1:9" ht="12.75">
      <c r="A128" s="5">
        <f t="shared" si="3"/>
        <v>116</v>
      </c>
      <c r="B128" s="36" t="s">
        <v>10</v>
      </c>
      <c r="C128" s="37" t="s">
        <v>436</v>
      </c>
      <c r="D128" s="37" t="s">
        <v>206</v>
      </c>
      <c r="E128" s="37" t="s">
        <v>619</v>
      </c>
      <c r="F128" s="37" t="s">
        <v>675</v>
      </c>
      <c r="G128" s="40">
        <v>4811214.28</v>
      </c>
      <c r="H128" s="40">
        <v>4766149.5</v>
      </c>
      <c r="I128" s="40">
        <f t="shared" si="2"/>
        <v>99.06333874615953</v>
      </c>
    </row>
    <row r="129" spans="1:9" ht="12.75">
      <c r="A129" s="5">
        <f t="shared" si="3"/>
        <v>117</v>
      </c>
      <c r="B129" s="36" t="s">
        <v>686</v>
      </c>
      <c r="C129" s="37" t="s">
        <v>436</v>
      </c>
      <c r="D129" s="37" t="s">
        <v>206</v>
      </c>
      <c r="E129" s="37" t="s">
        <v>619</v>
      </c>
      <c r="F129" s="37" t="s">
        <v>617</v>
      </c>
      <c r="G129" s="40">
        <v>4811214.28</v>
      </c>
      <c r="H129" s="40">
        <v>4766149.5</v>
      </c>
      <c r="I129" s="40">
        <f t="shared" si="2"/>
        <v>99.06333874615953</v>
      </c>
    </row>
    <row r="130" spans="1:9" ht="51">
      <c r="A130" s="45">
        <f t="shared" si="3"/>
        <v>118</v>
      </c>
      <c r="B130" s="35" t="s">
        <v>280</v>
      </c>
      <c r="C130" s="46" t="s">
        <v>269</v>
      </c>
      <c r="D130" s="46" t="s">
        <v>675</v>
      </c>
      <c r="E130" s="46" t="s">
        <v>673</v>
      </c>
      <c r="F130" s="46" t="s">
        <v>675</v>
      </c>
      <c r="G130" s="38">
        <v>17881635</v>
      </c>
      <c r="H130" s="38">
        <v>15107601.28</v>
      </c>
      <c r="I130" s="38">
        <f t="shared" si="2"/>
        <v>84.4866886053764</v>
      </c>
    </row>
    <row r="131" spans="1:9" ht="12.75">
      <c r="A131" s="5">
        <f t="shared" si="3"/>
        <v>119</v>
      </c>
      <c r="B131" s="36" t="s">
        <v>497</v>
      </c>
      <c r="C131" s="37" t="s">
        <v>269</v>
      </c>
      <c r="D131" s="37" t="s">
        <v>785</v>
      </c>
      <c r="E131" s="37" t="s">
        <v>673</v>
      </c>
      <c r="F131" s="37" t="s">
        <v>675</v>
      </c>
      <c r="G131" s="40">
        <v>17881635</v>
      </c>
      <c r="H131" s="40">
        <v>15107601.28</v>
      </c>
      <c r="I131" s="40">
        <f t="shared" si="2"/>
        <v>84.4866886053764</v>
      </c>
    </row>
    <row r="132" spans="1:9" ht="12.75">
      <c r="A132" s="5">
        <f t="shared" si="3"/>
        <v>120</v>
      </c>
      <c r="B132" s="36" t="s">
        <v>701</v>
      </c>
      <c r="C132" s="37" t="s">
        <v>269</v>
      </c>
      <c r="D132" s="37" t="s">
        <v>785</v>
      </c>
      <c r="E132" s="37" t="s">
        <v>611</v>
      </c>
      <c r="F132" s="37" t="s">
        <v>675</v>
      </c>
      <c r="G132" s="40">
        <v>546000</v>
      </c>
      <c r="H132" s="40">
        <v>494717.28</v>
      </c>
      <c r="I132" s="40">
        <f t="shared" si="2"/>
        <v>90.60756043956044</v>
      </c>
    </row>
    <row r="133" spans="1:9" ht="25.5">
      <c r="A133" s="5">
        <f t="shared" si="3"/>
        <v>121</v>
      </c>
      <c r="B133" s="36" t="s">
        <v>18</v>
      </c>
      <c r="C133" s="37" t="s">
        <v>269</v>
      </c>
      <c r="D133" s="37" t="s">
        <v>785</v>
      </c>
      <c r="E133" s="37" t="s">
        <v>300</v>
      </c>
      <c r="F133" s="37" t="s">
        <v>675</v>
      </c>
      <c r="G133" s="40">
        <v>546000</v>
      </c>
      <c r="H133" s="40">
        <v>494717.28</v>
      </c>
      <c r="I133" s="40">
        <f t="shared" si="2"/>
        <v>90.60756043956044</v>
      </c>
    </row>
    <row r="134" spans="1:9" ht="12.75">
      <c r="A134" s="5">
        <f t="shared" si="3"/>
        <v>122</v>
      </c>
      <c r="B134" s="36" t="s">
        <v>686</v>
      </c>
      <c r="C134" s="37" t="s">
        <v>269</v>
      </c>
      <c r="D134" s="37" t="s">
        <v>785</v>
      </c>
      <c r="E134" s="37" t="s">
        <v>300</v>
      </c>
      <c r="F134" s="37" t="s">
        <v>617</v>
      </c>
      <c r="G134" s="40">
        <v>546000</v>
      </c>
      <c r="H134" s="40">
        <v>494717.28</v>
      </c>
      <c r="I134" s="40">
        <f t="shared" si="2"/>
        <v>90.60756043956044</v>
      </c>
    </row>
    <row r="135" spans="1:9" ht="38.25">
      <c r="A135" s="5">
        <f t="shared" si="3"/>
        <v>123</v>
      </c>
      <c r="B135" s="36" t="s">
        <v>2</v>
      </c>
      <c r="C135" s="37" t="s">
        <v>269</v>
      </c>
      <c r="D135" s="37" t="s">
        <v>785</v>
      </c>
      <c r="E135" s="37" t="s">
        <v>769</v>
      </c>
      <c r="F135" s="37" t="s">
        <v>675</v>
      </c>
      <c r="G135" s="40">
        <v>17335635</v>
      </c>
      <c r="H135" s="40">
        <v>14612884</v>
      </c>
      <c r="I135" s="40">
        <f t="shared" si="2"/>
        <v>84.2939067418067</v>
      </c>
    </row>
    <row r="136" spans="1:9" ht="12.75">
      <c r="A136" s="5">
        <f t="shared" si="3"/>
        <v>124</v>
      </c>
      <c r="B136" s="36" t="s">
        <v>3</v>
      </c>
      <c r="C136" s="37" t="s">
        <v>269</v>
      </c>
      <c r="D136" s="37" t="s">
        <v>785</v>
      </c>
      <c r="E136" s="37" t="s">
        <v>773</v>
      </c>
      <c r="F136" s="37" t="s">
        <v>675</v>
      </c>
      <c r="G136" s="40">
        <v>17335635</v>
      </c>
      <c r="H136" s="40">
        <v>14612884</v>
      </c>
      <c r="I136" s="40">
        <f t="shared" si="2"/>
        <v>84.2939067418067</v>
      </c>
    </row>
    <row r="137" spans="1:9" ht="12.75">
      <c r="A137" s="5">
        <f t="shared" si="3"/>
        <v>125</v>
      </c>
      <c r="B137" s="36" t="s">
        <v>179</v>
      </c>
      <c r="C137" s="37" t="s">
        <v>269</v>
      </c>
      <c r="D137" s="37" t="s">
        <v>785</v>
      </c>
      <c r="E137" s="37" t="s">
        <v>773</v>
      </c>
      <c r="F137" s="37" t="s">
        <v>180</v>
      </c>
      <c r="G137" s="40">
        <v>17335635</v>
      </c>
      <c r="H137" s="40">
        <v>14612884</v>
      </c>
      <c r="I137" s="40">
        <f t="shared" si="2"/>
        <v>84.2939067418067</v>
      </c>
    </row>
    <row r="138" spans="1:9" ht="63.75">
      <c r="A138" s="45">
        <f t="shared" si="3"/>
        <v>126</v>
      </c>
      <c r="B138" s="35" t="s">
        <v>19</v>
      </c>
      <c r="C138" s="46" t="s">
        <v>367</v>
      </c>
      <c r="D138" s="46" t="s">
        <v>675</v>
      </c>
      <c r="E138" s="46" t="s">
        <v>673</v>
      </c>
      <c r="F138" s="46" t="s">
        <v>675</v>
      </c>
      <c r="G138" s="38">
        <v>520000</v>
      </c>
      <c r="H138" s="38">
        <v>497573.35</v>
      </c>
      <c r="I138" s="38">
        <f t="shared" si="2"/>
        <v>95.68718269230769</v>
      </c>
    </row>
    <row r="139" spans="1:9" ht="12.75">
      <c r="A139" s="5">
        <f t="shared" si="3"/>
        <v>127</v>
      </c>
      <c r="B139" s="36" t="s">
        <v>497</v>
      </c>
      <c r="C139" s="37" t="s">
        <v>367</v>
      </c>
      <c r="D139" s="37" t="s">
        <v>785</v>
      </c>
      <c r="E139" s="37" t="s">
        <v>673</v>
      </c>
      <c r="F139" s="37" t="s">
        <v>675</v>
      </c>
      <c r="G139" s="40">
        <v>520000</v>
      </c>
      <c r="H139" s="40">
        <v>497573.35</v>
      </c>
      <c r="I139" s="40">
        <f t="shared" si="2"/>
        <v>95.68718269230769</v>
      </c>
    </row>
    <row r="140" spans="1:9" ht="12.75">
      <c r="A140" s="5">
        <f t="shared" si="3"/>
        <v>128</v>
      </c>
      <c r="B140" s="36" t="s">
        <v>703</v>
      </c>
      <c r="C140" s="37" t="s">
        <v>367</v>
      </c>
      <c r="D140" s="37" t="s">
        <v>785</v>
      </c>
      <c r="E140" s="37" t="s">
        <v>604</v>
      </c>
      <c r="F140" s="37" t="s">
        <v>675</v>
      </c>
      <c r="G140" s="40">
        <v>520000</v>
      </c>
      <c r="H140" s="40">
        <v>497573.35</v>
      </c>
      <c r="I140" s="40">
        <f t="shared" si="2"/>
        <v>95.68718269230769</v>
      </c>
    </row>
    <row r="141" spans="1:9" ht="12.75">
      <c r="A141" s="5">
        <f t="shared" si="3"/>
        <v>129</v>
      </c>
      <c r="B141" s="36" t="s">
        <v>20</v>
      </c>
      <c r="C141" s="37" t="s">
        <v>367</v>
      </c>
      <c r="D141" s="37" t="s">
        <v>785</v>
      </c>
      <c r="E141" s="37" t="s">
        <v>606</v>
      </c>
      <c r="F141" s="37" t="s">
        <v>675</v>
      </c>
      <c r="G141" s="40">
        <v>520000</v>
      </c>
      <c r="H141" s="40">
        <v>497573.35</v>
      </c>
      <c r="I141" s="40">
        <f t="shared" si="2"/>
        <v>95.68718269230769</v>
      </c>
    </row>
    <row r="142" spans="1:9" ht="12.75">
      <c r="A142" s="5">
        <f t="shared" si="3"/>
        <v>130</v>
      </c>
      <c r="B142" s="36" t="s">
        <v>686</v>
      </c>
      <c r="C142" s="37" t="s">
        <v>367</v>
      </c>
      <c r="D142" s="37" t="s">
        <v>785</v>
      </c>
      <c r="E142" s="37" t="s">
        <v>606</v>
      </c>
      <c r="F142" s="37" t="s">
        <v>617</v>
      </c>
      <c r="G142" s="40">
        <v>520000</v>
      </c>
      <c r="H142" s="40">
        <v>497573.35</v>
      </c>
      <c r="I142" s="40">
        <f aca="true" t="shared" si="4" ref="I142:I157">H142/G142*100</f>
        <v>95.68718269230769</v>
      </c>
    </row>
    <row r="143" spans="1:9" ht="38.25">
      <c r="A143" s="45">
        <f aca="true" t="shared" si="5" ref="A143:A157">1+A142</f>
        <v>131</v>
      </c>
      <c r="B143" s="35" t="s">
        <v>21</v>
      </c>
      <c r="C143" s="46" t="s">
        <v>533</v>
      </c>
      <c r="D143" s="46" t="s">
        <v>675</v>
      </c>
      <c r="E143" s="46" t="s">
        <v>673</v>
      </c>
      <c r="F143" s="46" t="s">
        <v>675</v>
      </c>
      <c r="G143" s="38">
        <v>8360200</v>
      </c>
      <c r="H143" s="38">
        <v>8034650</v>
      </c>
      <c r="I143" s="38">
        <f t="shared" si="4"/>
        <v>96.10595440300472</v>
      </c>
    </row>
    <row r="144" spans="1:9" ht="25.5">
      <c r="A144" s="5">
        <f t="shared" si="5"/>
        <v>132</v>
      </c>
      <c r="B144" s="36" t="s">
        <v>508</v>
      </c>
      <c r="C144" s="37" t="s">
        <v>533</v>
      </c>
      <c r="D144" s="37" t="s">
        <v>255</v>
      </c>
      <c r="E144" s="37" t="s">
        <v>673</v>
      </c>
      <c r="F144" s="37" t="s">
        <v>675</v>
      </c>
      <c r="G144" s="40">
        <v>8360200</v>
      </c>
      <c r="H144" s="40">
        <v>8034650</v>
      </c>
      <c r="I144" s="40">
        <f t="shared" si="4"/>
        <v>96.10595440300472</v>
      </c>
    </row>
    <row r="145" spans="1:9" ht="12.75">
      <c r="A145" s="5">
        <f t="shared" si="5"/>
        <v>133</v>
      </c>
      <c r="B145" s="36" t="s">
        <v>509</v>
      </c>
      <c r="C145" s="37" t="s">
        <v>533</v>
      </c>
      <c r="D145" s="37" t="s">
        <v>255</v>
      </c>
      <c r="E145" s="37" t="s">
        <v>624</v>
      </c>
      <c r="F145" s="37" t="s">
        <v>675</v>
      </c>
      <c r="G145" s="40">
        <v>8360200</v>
      </c>
      <c r="H145" s="40">
        <v>8034650</v>
      </c>
      <c r="I145" s="40">
        <f t="shared" si="4"/>
        <v>96.10595440300472</v>
      </c>
    </row>
    <row r="146" spans="1:9" ht="12.75">
      <c r="A146" s="5">
        <f t="shared" si="5"/>
        <v>134</v>
      </c>
      <c r="B146" s="36" t="s">
        <v>22</v>
      </c>
      <c r="C146" s="37" t="s">
        <v>533</v>
      </c>
      <c r="D146" s="37" t="s">
        <v>255</v>
      </c>
      <c r="E146" s="37" t="s">
        <v>712</v>
      </c>
      <c r="F146" s="37" t="s">
        <v>675</v>
      </c>
      <c r="G146" s="40">
        <v>8360200</v>
      </c>
      <c r="H146" s="40">
        <v>8034650</v>
      </c>
      <c r="I146" s="40">
        <f t="shared" si="4"/>
        <v>96.10595440300472</v>
      </c>
    </row>
    <row r="147" spans="1:9" ht="12.75">
      <c r="A147" s="5">
        <f t="shared" si="5"/>
        <v>135</v>
      </c>
      <c r="B147" s="36" t="s">
        <v>686</v>
      </c>
      <c r="C147" s="37" t="s">
        <v>533</v>
      </c>
      <c r="D147" s="37" t="s">
        <v>255</v>
      </c>
      <c r="E147" s="37" t="s">
        <v>712</v>
      </c>
      <c r="F147" s="37" t="s">
        <v>617</v>
      </c>
      <c r="G147" s="40">
        <v>8360200</v>
      </c>
      <c r="H147" s="40">
        <v>8034650</v>
      </c>
      <c r="I147" s="40">
        <f t="shared" si="4"/>
        <v>96.10595440300472</v>
      </c>
    </row>
    <row r="148" spans="1:9" ht="38.25">
      <c r="A148" s="45">
        <f t="shared" si="5"/>
        <v>136</v>
      </c>
      <c r="B148" s="35" t="s">
        <v>23</v>
      </c>
      <c r="C148" s="46" t="s">
        <v>239</v>
      </c>
      <c r="D148" s="46" t="s">
        <v>675</v>
      </c>
      <c r="E148" s="46" t="s">
        <v>673</v>
      </c>
      <c r="F148" s="46" t="s">
        <v>675</v>
      </c>
      <c r="G148" s="38">
        <v>8981346.5</v>
      </c>
      <c r="H148" s="38">
        <v>8797031.57</v>
      </c>
      <c r="I148" s="38">
        <f t="shared" si="4"/>
        <v>97.94780292687739</v>
      </c>
    </row>
    <row r="149" spans="1:9" ht="25.5">
      <c r="A149" s="5">
        <f t="shared" si="5"/>
        <v>137</v>
      </c>
      <c r="B149" s="36" t="s">
        <v>504</v>
      </c>
      <c r="C149" s="37" t="s">
        <v>239</v>
      </c>
      <c r="D149" s="37" t="s">
        <v>206</v>
      </c>
      <c r="E149" s="37" t="s">
        <v>673</v>
      </c>
      <c r="F149" s="37" t="s">
        <v>675</v>
      </c>
      <c r="G149" s="40">
        <v>8981346.5</v>
      </c>
      <c r="H149" s="40">
        <v>8797031.57</v>
      </c>
      <c r="I149" s="40">
        <f t="shared" si="4"/>
        <v>97.94780292687739</v>
      </c>
    </row>
    <row r="150" spans="1:9" ht="12.75">
      <c r="A150" s="5">
        <f t="shared" si="5"/>
        <v>138</v>
      </c>
      <c r="B150" s="36" t="s">
        <v>505</v>
      </c>
      <c r="C150" s="37" t="s">
        <v>239</v>
      </c>
      <c r="D150" s="37" t="s">
        <v>206</v>
      </c>
      <c r="E150" s="37" t="s">
        <v>615</v>
      </c>
      <c r="F150" s="37" t="s">
        <v>675</v>
      </c>
      <c r="G150" s="40">
        <v>8981346.5</v>
      </c>
      <c r="H150" s="40">
        <v>8797031.57</v>
      </c>
      <c r="I150" s="40">
        <f t="shared" si="4"/>
        <v>97.94780292687739</v>
      </c>
    </row>
    <row r="151" spans="1:9" ht="12.75">
      <c r="A151" s="5">
        <f t="shared" si="5"/>
        <v>139</v>
      </c>
      <c r="B151" s="36" t="s">
        <v>507</v>
      </c>
      <c r="C151" s="37" t="s">
        <v>239</v>
      </c>
      <c r="D151" s="37" t="s">
        <v>206</v>
      </c>
      <c r="E151" s="37" t="s">
        <v>308</v>
      </c>
      <c r="F151" s="37" t="s">
        <v>675</v>
      </c>
      <c r="G151" s="40">
        <v>8981346.5</v>
      </c>
      <c r="H151" s="40">
        <v>8797031.57</v>
      </c>
      <c r="I151" s="40">
        <f t="shared" si="4"/>
        <v>97.94780292687739</v>
      </c>
    </row>
    <row r="152" spans="1:9" ht="12.75">
      <c r="A152" s="5">
        <f t="shared" si="5"/>
        <v>140</v>
      </c>
      <c r="B152" s="36" t="s">
        <v>686</v>
      </c>
      <c r="C152" s="37" t="s">
        <v>239</v>
      </c>
      <c r="D152" s="37" t="s">
        <v>206</v>
      </c>
      <c r="E152" s="37" t="s">
        <v>308</v>
      </c>
      <c r="F152" s="37" t="s">
        <v>617</v>
      </c>
      <c r="G152" s="40">
        <v>8981346.5</v>
      </c>
      <c r="H152" s="40">
        <v>8797031.57</v>
      </c>
      <c r="I152" s="40">
        <f t="shared" si="4"/>
        <v>97.94780292687739</v>
      </c>
    </row>
    <row r="153" spans="1:9" ht="42" customHeight="1">
      <c r="A153" s="45">
        <f t="shared" si="5"/>
        <v>141</v>
      </c>
      <c r="B153" s="35" t="s">
        <v>24</v>
      </c>
      <c r="C153" s="46" t="s">
        <v>809</v>
      </c>
      <c r="D153" s="46" t="s">
        <v>675</v>
      </c>
      <c r="E153" s="46" t="s">
        <v>673</v>
      </c>
      <c r="F153" s="46" t="s">
        <v>675</v>
      </c>
      <c r="G153" s="38">
        <v>137000</v>
      </c>
      <c r="H153" s="38">
        <v>134103.3</v>
      </c>
      <c r="I153" s="38">
        <f t="shared" si="4"/>
        <v>97.8856204379562</v>
      </c>
    </row>
    <row r="154" spans="1:9" ht="12.75">
      <c r="A154" s="5">
        <f t="shared" si="5"/>
        <v>142</v>
      </c>
      <c r="B154" s="36" t="s">
        <v>497</v>
      </c>
      <c r="C154" s="37" t="s">
        <v>809</v>
      </c>
      <c r="D154" s="37" t="s">
        <v>785</v>
      </c>
      <c r="E154" s="37" t="s">
        <v>673</v>
      </c>
      <c r="F154" s="37" t="s">
        <v>675</v>
      </c>
      <c r="G154" s="40">
        <v>137000</v>
      </c>
      <c r="H154" s="40">
        <v>134103.3</v>
      </c>
      <c r="I154" s="40">
        <f t="shared" si="4"/>
        <v>97.8856204379562</v>
      </c>
    </row>
    <row r="155" spans="1:9" ht="25.5">
      <c r="A155" s="5">
        <f t="shared" si="5"/>
        <v>143</v>
      </c>
      <c r="B155" s="36" t="s">
        <v>700</v>
      </c>
      <c r="C155" s="37" t="s">
        <v>809</v>
      </c>
      <c r="D155" s="37" t="s">
        <v>785</v>
      </c>
      <c r="E155" s="37" t="s">
        <v>599</v>
      </c>
      <c r="F155" s="37" t="s">
        <v>675</v>
      </c>
      <c r="G155" s="40">
        <v>137000</v>
      </c>
      <c r="H155" s="40">
        <v>134103.3</v>
      </c>
      <c r="I155" s="40">
        <f t="shared" si="4"/>
        <v>97.8856204379562</v>
      </c>
    </row>
    <row r="156" spans="1:9" ht="25.5">
      <c r="A156" s="5">
        <f t="shared" si="5"/>
        <v>144</v>
      </c>
      <c r="B156" s="36" t="s">
        <v>7</v>
      </c>
      <c r="C156" s="37" t="s">
        <v>809</v>
      </c>
      <c r="D156" s="37" t="s">
        <v>785</v>
      </c>
      <c r="E156" s="37" t="s">
        <v>292</v>
      </c>
      <c r="F156" s="37" t="s">
        <v>675</v>
      </c>
      <c r="G156" s="40">
        <v>137000</v>
      </c>
      <c r="H156" s="40">
        <v>134103.3</v>
      </c>
      <c r="I156" s="40">
        <f t="shared" si="4"/>
        <v>97.8856204379562</v>
      </c>
    </row>
    <row r="157" spans="1:9" ht="12.75">
      <c r="A157" s="5">
        <f t="shared" si="5"/>
        <v>145</v>
      </c>
      <c r="B157" s="36" t="s">
        <v>686</v>
      </c>
      <c r="C157" s="37" t="s">
        <v>809</v>
      </c>
      <c r="D157" s="37" t="s">
        <v>785</v>
      </c>
      <c r="E157" s="37" t="s">
        <v>292</v>
      </c>
      <c r="F157" s="37" t="s">
        <v>617</v>
      </c>
      <c r="G157" s="40">
        <v>137000</v>
      </c>
      <c r="H157" s="40">
        <v>134103.3</v>
      </c>
      <c r="I157" s="40">
        <f t="shared" si="4"/>
        <v>97.8856204379562</v>
      </c>
    </row>
    <row r="158" spans="2:9" ht="14.25">
      <c r="B158" s="41" t="s">
        <v>660</v>
      </c>
      <c r="F158" s="57"/>
      <c r="G158" s="39">
        <v>84516919.5</v>
      </c>
      <c r="H158" s="39">
        <v>73213893.9</v>
      </c>
      <c r="I158" s="39">
        <f>H158/G158*100</f>
        <v>86.62631616619676</v>
      </c>
    </row>
  </sheetData>
  <sheetProtection/>
  <mergeCells count="9">
    <mergeCell ref="C9:C11"/>
    <mergeCell ref="H9:I10"/>
    <mergeCell ref="A7:I7"/>
    <mergeCell ref="A9:A11"/>
    <mergeCell ref="B9:B11"/>
    <mergeCell ref="D9:D11"/>
    <mergeCell ref="E9:E11"/>
    <mergeCell ref="F9:F11"/>
    <mergeCell ref="G9:G11"/>
  </mergeCells>
  <printOptions/>
  <pageMargins left="0.984251968503937" right="0" top="0.1968503937007874" bottom="0.1968503937007874"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Светлана Глубоковская</cp:lastModifiedBy>
  <cp:lastPrinted>2013-04-29T09:59:25Z</cp:lastPrinted>
  <dcterms:created xsi:type="dcterms:W3CDTF">1996-10-08T23:32:33Z</dcterms:created>
  <dcterms:modified xsi:type="dcterms:W3CDTF">2013-05-31T08:36:35Z</dcterms:modified>
  <cp:category/>
  <cp:version/>
  <cp:contentType/>
  <cp:contentStatus/>
</cp:coreProperties>
</file>